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rancisco.torres\Documents\CONTROL INTERNO\1. DOCUMENTOS Y FORMATOS\1  MACHOTES\2. SISTEMAS DE GESTIÓN\"/>
    </mc:Choice>
  </mc:AlternateContent>
  <xr:revisionPtr revIDLastSave="0" documentId="13_ncr:1_{0B6071C7-F174-4112-A4FC-259BB07F2DD7}" xr6:coauthVersionLast="45" xr6:coauthVersionMax="45" xr10:uidLastSave="{00000000-0000-0000-0000-000000000000}"/>
  <workbookProtection workbookAlgorithmName="SHA-512" workbookHashValue="n5mIcb9jFhVwVMdIeNtXqzpINRR+RqP257vgSd5B1oLnip382Ole1YkBM7ghR2UvRgvuFz6dxSiXATw3z+O0wg==" workbookSaltValue="VSqy53/UQPTwpJuSS61rWg==" workbookSpinCount="100000" lockStructure="1"/>
  <bookViews>
    <workbookView xWindow="-120" yWindow="-120" windowWidth="20730" windowHeight="11160" tabRatio="639" xr2:uid="{EF0A2B6B-FA4D-4605-B354-A4C4759ED352}"/>
  </bookViews>
  <sheets>
    <sheet name="ANÁLISIS" sheetId="7" r:id="rId1"/>
    <sheet name="ESCALAS" sheetId="8" r:id="rId2"/>
    <sheet name="PROBABILIDAD" sheetId="11" r:id="rId3"/>
    <sheet name="MÉTODO DE CONTROL" sheetId="12" r:id="rId4"/>
    <sheet name="COSTO - BENEFICIO" sheetId="10" r:id="rId5"/>
    <sheet name="EV DEL RIESGO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0" i="7" l="1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Y9" i="7"/>
  <c r="Z9" i="7"/>
  <c r="AA9" i="7"/>
  <c r="N9" i="7"/>
  <c r="AI28" i="7" l="1"/>
  <c r="AJ28" i="7" s="1"/>
  <c r="AC28" i="7"/>
  <c r="AA28" i="7"/>
  <c r="Z28" i="7"/>
  <c r="Y28" i="7"/>
  <c r="V28" i="7"/>
  <c r="W28" i="7" s="1"/>
  <c r="AB28" i="7" s="1"/>
  <c r="S28" i="7"/>
  <c r="T28" i="7" s="1"/>
  <c r="N28" i="7"/>
  <c r="M28" i="7"/>
  <c r="M10" i="7"/>
  <c r="N10" i="7"/>
  <c r="M11" i="7"/>
  <c r="N11" i="7"/>
  <c r="M12" i="7"/>
  <c r="N12" i="7"/>
  <c r="M13" i="7"/>
  <c r="N13" i="7"/>
  <c r="M14" i="7"/>
  <c r="N14" i="7"/>
  <c r="M15" i="7"/>
  <c r="N15" i="7"/>
  <c r="M16" i="7"/>
  <c r="N16" i="7"/>
  <c r="M17" i="7"/>
  <c r="N17" i="7"/>
  <c r="M18" i="7"/>
  <c r="N18" i="7"/>
  <c r="M19" i="7"/>
  <c r="N19" i="7"/>
  <c r="M20" i="7"/>
  <c r="N20" i="7"/>
  <c r="M21" i="7"/>
  <c r="N21" i="7"/>
  <c r="M22" i="7"/>
  <c r="N22" i="7"/>
  <c r="M23" i="7"/>
  <c r="N23" i="7"/>
  <c r="M24" i="7"/>
  <c r="N24" i="7"/>
  <c r="M25" i="7"/>
  <c r="N25" i="7"/>
  <c r="M26" i="7"/>
  <c r="N26" i="7"/>
  <c r="M27" i="7"/>
  <c r="N27" i="7"/>
  <c r="M29" i="7"/>
  <c r="N29" i="7"/>
  <c r="Y10" i="7" l="1"/>
  <c r="Z10" i="7"/>
  <c r="AA10" i="7"/>
  <c r="Y11" i="7"/>
  <c r="Z11" i="7"/>
  <c r="AA11" i="7"/>
  <c r="Y12" i="7"/>
  <c r="Z12" i="7"/>
  <c r="AA12" i="7"/>
  <c r="Y13" i="7"/>
  <c r="Z13" i="7"/>
  <c r="AA13" i="7"/>
  <c r="Y14" i="7"/>
  <c r="Z14" i="7"/>
  <c r="AA14" i="7"/>
  <c r="Y15" i="7"/>
  <c r="Z15" i="7"/>
  <c r="AA15" i="7"/>
  <c r="Y16" i="7"/>
  <c r="Z16" i="7"/>
  <c r="AA16" i="7"/>
  <c r="Y17" i="7"/>
  <c r="Z17" i="7"/>
  <c r="AA17" i="7"/>
  <c r="S9" i="7"/>
  <c r="T9" i="7" s="1"/>
  <c r="S10" i="7"/>
  <c r="T10" i="7" s="1"/>
  <c r="V10" i="7"/>
  <c r="S11" i="7"/>
  <c r="T11" i="7" s="1"/>
  <c r="V11" i="7"/>
  <c r="S12" i="7"/>
  <c r="T12" i="7" s="1"/>
  <c r="V12" i="7"/>
  <c r="S13" i="7"/>
  <c r="T13" i="7" s="1"/>
  <c r="V13" i="7"/>
  <c r="S14" i="7"/>
  <c r="T14" i="7" s="1"/>
  <c r="V14" i="7"/>
  <c r="S15" i="7"/>
  <c r="T15" i="7" s="1"/>
  <c r="V15" i="7"/>
  <c r="S16" i="7"/>
  <c r="T16" i="7"/>
  <c r="V16" i="7"/>
  <c r="S17" i="7"/>
  <c r="T17" i="7" s="1"/>
  <c r="V17" i="7"/>
  <c r="H9" i="7"/>
  <c r="M9" i="7"/>
  <c r="V9" i="7" l="1"/>
  <c r="AI29" i="7"/>
  <c r="AJ29" i="7" s="1"/>
  <c r="AC29" i="7"/>
  <c r="AA29" i="7"/>
  <c r="Z29" i="7"/>
  <c r="Y29" i="7"/>
  <c r="V29" i="7"/>
  <c r="W29" i="7" s="1"/>
  <c r="AB29" i="7" s="1"/>
  <c r="S29" i="7"/>
  <c r="T29" i="7" s="1"/>
  <c r="AI27" i="7"/>
  <c r="AJ27" i="7" s="1"/>
  <c r="AC27" i="7"/>
  <c r="AA27" i="7"/>
  <c r="Z27" i="7"/>
  <c r="Y27" i="7"/>
  <c r="V27" i="7"/>
  <c r="W27" i="7" s="1"/>
  <c r="AB27" i="7" s="1"/>
  <c r="S27" i="7"/>
  <c r="T27" i="7" s="1"/>
  <c r="AI26" i="7"/>
  <c r="AJ26" i="7" s="1"/>
  <c r="AC26" i="7"/>
  <c r="AA26" i="7"/>
  <c r="Z26" i="7"/>
  <c r="Y26" i="7"/>
  <c r="V26" i="7"/>
  <c r="W26" i="7" s="1"/>
  <c r="AB26" i="7" s="1"/>
  <c r="S26" i="7"/>
  <c r="T26" i="7" s="1"/>
  <c r="AI25" i="7"/>
  <c r="AJ25" i="7" s="1"/>
  <c r="AC25" i="7"/>
  <c r="AA25" i="7"/>
  <c r="Z25" i="7"/>
  <c r="Y25" i="7"/>
  <c r="V25" i="7"/>
  <c r="W25" i="7" s="1"/>
  <c r="AB25" i="7" s="1"/>
  <c r="S25" i="7"/>
  <c r="T25" i="7" s="1"/>
  <c r="AI24" i="7"/>
  <c r="AJ24" i="7" s="1"/>
  <c r="AC24" i="7"/>
  <c r="AA24" i="7"/>
  <c r="Z24" i="7"/>
  <c r="Y24" i="7"/>
  <c r="V24" i="7"/>
  <c r="W24" i="7" s="1"/>
  <c r="AB24" i="7" s="1"/>
  <c r="S24" i="7"/>
  <c r="T24" i="7" s="1"/>
  <c r="AI23" i="7"/>
  <c r="AJ23" i="7" s="1"/>
  <c r="AC23" i="7"/>
  <c r="AA23" i="7"/>
  <c r="Z23" i="7"/>
  <c r="Y23" i="7"/>
  <c r="V23" i="7"/>
  <c r="W23" i="7" s="1"/>
  <c r="AB23" i="7" s="1"/>
  <c r="S23" i="7"/>
  <c r="T23" i="7" s="1"/>
  <c r="AI22" i="7"/>
  <c r="AJ22" i="7" s="1"/>
  <c r="AC22" i="7"/>
  <c r="AA22" i="7"/>
  <c r="Z22" i="7"/>
  <c r="Y22" i="7"/>
  <c r="V22" i="7"/>
  <c r="W22" i="7" s="1"/>
  <c r="AB22" i="7" s="1"/>
  <c r="S22" i="7"/>
  <c r="T22" i="7" s="1"/>
  <c r="AI21" i="7"/>
  <c r="AJ21" i="7" s="1"/>
  <c r="AC21" i="7"/>
  <c r="AA21" i="7"/>
  <c r="Z21" i="7"/>
  <c r="Y21" i="7"/>
  <c r="V21" i="7"/>
  <c r="W21" i="7" s="1"/>
  <c r="AB21" i="7" s="1"/>
  <c r="S21" i="7"/>
  <c r="T21" i="7" s="1"/>
  <c r="AI20" i="7"/>
  <c r="AJ20" i="7" s="1"/>
  <c r="AC20" i="7"/>
  <c r="AA20" i="7"/>
  <c r="Z20" i="7"/>
  <c r="Y20" i="7"/>
  <c r="V20" i="7"/>
  <c r="W20" i="7" s="1"/>
  <c r="AB20" i="7" s="1"/>
  <c r="S20" i="7"/>
  <c r="T20" i="7" s="1"/>
  <c r="AI19" i="7"/>
  <c r="AJ19" i="7" s="1"/>
  <c r="AC19" i="7"/>
  <c r="AA19" i="7"/>
  <c r="Z19" i="7"/>
  <c r="Y19" i="7"/>
  <c r="V19" i="7"/>
  <c r="W19" i="7" s="1"/>
  <c r="AB19" i="7" s="1"/>
  <c r="S19" i="7"/>
  <c r="T19" i="7" s="1"/>
  <c r="AA18" i="7"/>
  <c r="Y18" i="7"/>
  <c r="V18" i="7"/>
  <c r="W18" i="7" l="1"/>
  <c r="AB18" i="7" s="1"/>
  <c r="W10" i="7" l="1"/>
  <c r="AB10" i="7" s="1"/>
  <c r="W11" i="7"/>
  <c r="AB11" i="7" s="1"/>
  <c r="W12" i="7"/>
  <c r="AB12" i="7" s="1"/>
  <c r="W13" i="7"/>
  <c r="AB13" i="7" s="1"/>
  <c r="W15" i="7"/>
  <c r="AB15" i="7" s="1"/>
  <c r="W16" i="7"/>
  <c r="AB16" i="7" s="1"/>
  <c r="W17" i="7"/>
  <c r="AB17" i="7" s="1"/>
  <c r="S18" i="7"/>
  <c r="AC10" i="7"/>
  <c r="AC11" i="7"/>
  <c r="AC12" i="7"/>
  <c r="AC13" i="7"/>
  <c r="AC14" i="7"/>
  <c r="AC15" i="7"/>
  <c r="AC16" i="7"/>
  <c r="AC17" i="7"/>
  <c r="AC18" i="7"/>
  <c r="W14" i="7" l="1"/>
  <c r="AB14" i="7" s="1"/>
  <c r="W9" i="7"/>
  <c r="AB9" i="7" s="1"/>
  <c r="Z18" i="7"/>
  <c r="T18" i="7"/>
  <c r="AI10" i="7" l="1"/>
  <c r="AJ10" i="7" s="1"/>
  <c r="AI11" i="7"/>
  <c r="AJ11" i="7" s="1"/>
  <c r="AI12" i="7"/>
  <c r="AJ12" i="7" s="1"/>
  <c r="AI13" i="7"/>
  <c r="AJ13" i="7" s="1"/>
  <c r="AI14" i="7"/>
  <c r="AJ14" i="7" s="1"/>
  <c r="AI15" i="7"/>
  <c r="AJ15" i="7" s="1"/>
  <c r="AI16" i="7"/>
  <c r="AJ16" i="7" s="1"/>
  <c r="AI17" i="7"/>
  <c r="AJ17" i="7" s="1"/>
  <c r="AI18" i="7"/>
  <c r="AJ18" i="7" s="1"/>
  <c r="AC9" i="7"/>
  <c r="AI9" i="7" l="1"/>
  <c r="AJ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francisco.torres</author>
  </authors>
  <commentList>
    <comment ref="J8" authorId="0" shapeId="0" xr:uid="{CD73F516-F52C-4627-B228-4886AC675289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P8" authorId="0" shapeId="0" xr:uid="{02C30304-A102-4202-A94D-B65710D380B3}">
      <text>
        <r>
          <rPr>
            <b/>
            <sz val="9"/>
            <color indexed="81"/>
            <rFont val="Tahoma"/>
            <family val="2"/>
          </rPr>
          <t xml:space="preserve">Para aspecto ambiental responder: 
- ¿Por qué se genera el impacto ambiental negativo? 
- ¿Qué tipo de aspecto ambiental lo genera? 
</t>
        </r>
      </text>
    </comment>
    <comment ref="J9" authorId="0" shapeId="0" xr:uid="{96860CEE-BF64-4555-9FC3-451C1693987A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10" authorId="0" shapeId="0" xr:uid="{002A4226-F3D2-473B-9506-F88CEE1ADBAB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11" authorId="0" shapeId="0" xr:uid="{003C6CA8-9ED8-48FF-87EB-4322FB281A70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12" authorId="0" shapeId="0" xr:uid="{03CE72D8-6ECB-495C-AF40-9E733F4AAE67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13" authorId="0" shapeId="0" xr:uid="{0F4A6A17-FAEF-46B6-88F5-D4D52D608CAF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14" authorId="0" shapeId="0" xr:uid="{54400710-2CAF-4A33-A8CB-B78EAE8FCBDC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15" authorId="0" shapeId="0" xr:uid="{7FBC2890-7014-43E1-AD5F-CB290011DF6B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16" authorId="0" shapeId="0" xr:uid="{21DD68E3-9CD3-4C28-B393-BC9D9F2C7DD4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17" authorId="0" shapeId="0" xr:uid="{D0ED2EF7-329A-4417-BD24-C6D491CD5230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18" authorId="0" shapeId="0" xr:uid="{38A3EF4D-C2BB-444D-A859-4C6E648C9C23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19" authorId="0" shapeId="0" xr:uid="{6ABFCB25-B3D1-4869-8BC0-F981205A29BC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20" authorId="0" shapeId="0" xr:uid="{DBC80646-182D-4A5A-92BD-0E86E7E1D8E0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21" authorId="0" shapeId="0" xr:uid="{CC390E36-2EA4-4C07-9244-4BA2786FBEC8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22" authorId="0" shapeId="0" xr:uid="{E207C925-00ED-49BA-9377-98D6BE2FEA45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23" authorId="0" shapeId="0" xr:uid="{779FCCAA-296C-4948-AFCD-C07C1EE036D3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24" authorId="0" shapeId="0" xr:uid="{A9C38E6A-C10B-427C-A8BA-AC0419D0157A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25" authorId="0" shapeId="0" xr:uid="{DE375BD2-F245-4CE8-9E57-61FE9A7749BA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26" authorId="0" shapeId="0" xr:uid="{44C50140-FEAE-43DC-847C-A1BAD1E4CB84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27" authorId="0" shapeId="0" xr:uid="{C06ADBDA-E0F4-4671-8562-585A094302F9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28" authorId="0" shapeId="0" xr:uid="{51160CE3-F9F3-4067-AD62-59D3D750BF14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  <comment ref="J29" authorId="0" shapeId="0" xr:uid="{7371CA1A-FFC0-4907-A415-6F6344B28927}">
      <text>
        <r>
          <rPr>
            <b/>
            <sz val="9"/>
            <color indexed="81"/>
            <rFont val="Tahoma"/>
            <family val="2"/>
          </rPr>
          <t>Si el impacto es positivo ir directamente a registrar la oportunidad</t>
        </r>
      </text>
    </comment>
  </commentList>
</comments>
</file>

<file path=xl/sharedStrings.xml><?xml version="1.0" encoding="utf-8"?>
<sst xmlns="http://schemas.openxmlformats.org/spreadsheetml/2006/main" count="358" uniqueCount="120">
  <si>
    <t>Proceso</t>
  </si>
  <si>
    <t>Subproceso</t>
  </si>
  <si>
    <t>#</t>
  </si>
  <si>
    <t>*-Ayuda en la consecución de objetivos estratégicos.
*-Ayudan a la remediación de no conformidades o brechas significativas.
*-Resultados reflejados en un tiempo máximo de 3 meses.</t>
  </si>
  <si>
    <t>Requiere inversión entre $100,001.00 a $1,000,000.00 (pesos mexicanos) para su atención y lo ejecutan equipos de trabajo de diversos departamentos de la compañía.</t>
  </si>
  <si>
    <t>*-Ayudan en la consecución de objetivos: Operativos, soporte y evaluación.
*-Ayudan a la remediación de no conformidades o brechas con prioridad media.
*-Resultados reflejados entre el periodo de 6 meses a 1 año.</t>
  </si>
  <si>
    <t>Requiere inversión superior a $1,000,001.00 (pesos mexicanos) para su atención e interviene la alta dirección para la toma decisiones en su ejecución.</t>
  </si>
  <si>
    <t>*-Ayudan a la remediación no conformidades menores o a la atención de brechas no significativas.
*-Resultados reflejados en tiempo superior a 1 año.</t>
  </si>
  <si>
    <t>Impacto</t>
  </si>
  <si>
    <t>SEGURIDAD</t>
  </si>
  <si>
    <t>SALUD EN EL TRABAJO</t>
  </si>
  <si>
    <t>AMBIENTAL</t>
  </si>
  <si>
    <t>CALIDAD</t>
  </si>
  <si>
    <t>ALTO</t>
  </si>
  <si>
    <t>MEDIO</t>
  </si>
  <si>
    <t>BAJO</t>
  </si>
  <si>
    <t>IMPACTO</t>
  </si>
  <si>
    <t>REPUTACIONAL</t>
  </si>
  <si>
    <t>COMPLIANCE</t>
  </si>
  <si>
    <t>Fecha compromiso</t>
  </si>
  <si>
    <t>CONTROL</t>
  </si>
  <si>
    <t>No conformidades menores</t>
  </si>
  <si>
    <t>Mitigar</t>
  </si>
  <si>
    <t>Aceptar</t>
  </si>
  <si>
    <t>Actividad en proceso</t>
  </si>
  <si>
    <t xml:space="preserve"> </t>
  </si>
  <si>
    <t>No aceptable</t>
  </si>
  <si>
    <t>Control actual</t>
  </si>
  <si>
    <t xml:space="preserve">ID Control </t>
  </si>
  <si>
    <t xml:space="preserve">Descripción del Control </t>
  </si>
  <si>
    <t>RIESGO</t>
  </si>
  <si>
    <t>OPORTUNIDAD</t>
  </si>
  <si>
    <t>PROCESO</t>
  </si>
  <si>
    <t>MACROPROCESO</t>
  </si>
  <si>
    <t>OBJETIVO</t>
  </si>
  <si>
    <t>Control no documentado</t>
  </si>
  <si>
    <t>Nunca se ha presentado</t>
  </si>
  <si>
    <t>Criterio</t>
  </si>
  <si>
    <t>Costo</t>
  </si>
  <si>
    <t>Beneficio</t>
  </si>
  <si>
    <t>GRAVE</t>
  </si>
  <si>
    <t>OP. DE MEJORA</t>
  </si>
  <si>
    <t>-</t>
  </si>
  <si>
    <t>Nombre de KPI</t>
  </si>
  <si>
    <t>COSTO</t>
  </si>
  <si>
    <t>BENEFICIO</t>
  </si>
  <si>
    <t>6-9</t>
  </si>
  <si>
    <t>RESULTADO</t>
  </si>
  <si>
    <t>ACCIÓN</t>
  </si>
  <si>
    <t>3-4</t>
  </si>
  <si>
    <t>1-2</t>
  </si>
  <si>
    <t>Acción</t>
  </si>
  <si>
    <t>Norma</t>
  </si>
  <si>
    <t>Responsable</t>
  </si>
  <si>
    <t xml:space="preserve">Incumplimiento a normativas internas con daños remediables hasta en 1 año. </t>
  </si>
  <si>
    <t xml:space="preserve">Incumplimiento a normativas nacionales con daños remediables de 3 a 5 años </t>
  </si>
  <si>
    <t>Incumplimiento a normativas internacionales con daños remediables a más de5 años</t>
  </si>
  <si>
    <t>Control documentado</t>
  </si>
  <si>
    <t>Valoración del riesgo</t>
  </si>
  <si>
    <t>Evidencia</t>
  </si>
  <si>
    <t>Lesiones o daños físicos que pueden generar 1 fatalidad</t>
  </si>
  <si>
    <t>Lesiones o daños físicos que requieren atención medica que puede generar una incapacidad</t>
  </si>
  <si>
    <t>Lesiones o daños físicos que requieren primeros auxilios y/o atención medica</t>
  </si>
  <si>
    <t>No se esperan lesiones o daños físicos.</t>
  </si>
  <si>
    <t>Enfermedades Crónicas que generen muerte</t>
  </si>
  <si>
    <t>Enfermedades agudas que generen incapacidad  permanente</t>
  </si>
  <si>
    <t xml:space="preserve">Enfermedades que causan incapacidad temporal </t>
  </si>
  <si>
    <t>Enfermedad temporal que produce malestar</t>
  </si>
  <si>
    <t>No se esperan enfermedades ni generar incapacidad</t>
  </si>
  <si>
    <t>Falta de ética y responsabilidad social</t>
  </si>
  <si>
    <t>Pérdida del valor patrimonial y prestigio en la industria</t>
  </si>
  <si>
    <t xml:space="preserve">Relaciones cuestionables a nivel nacional e internacional, "nota roja" </t>
  </si>
  <si>
    <t>Competencia desleal</t>
  </si>
  <si>
    <t>Notas amarillistas de impacto regional</t>
  </si>
  <si>
    <t xml:space="preserve">Se presenta de manera simultanea al evento o situación </t>
  </si>
  <si>
    <t>Casi siempre que se presenta el evento o situación</t>
  </si>
  <si>
    <t>Se ha presentado al menos una vez, pero no mayor a tres veces en el año</t>
  </si>
  <si>
    <t>Se ha presentado en más de tres ocasiones en el año</t>
  </si>
  <si>
    <t>Llamados de atención (preventivos)</t>
  </si>
  <si>
    <t>Requiere inversión entre $0.00 a $100,000.00 (pesos mexicanos) para su atención y lo ejecuta un equipo de trabajo de un departamento de la compañía.</t>
  </si>
  <si>
    <t>Próxima revisión</t>
  </si>
  <si>
    <t xml:space="preserve">Última revisión </t>
  </si>
  <si>
    <t xml:space="preserve">Incumplimientos a normativas municipales o regionales con daños remediables de 1 a 3 años. </t>
  </si>
  <si>
    <t>Pérdida de contrato,  certificación, clase, insignia, clausuras.</t>
  </si>
  <si>
    <t>Deductivas al contrato</t>
  </si>
  <si>
    <t xml:space="preserve">Rescisión o incumplimiento de contrato </t>
  </si>
  <si>
    <t>Actividad rutinaria</t>
  </si>
  <si>
    <t>Necesita 
KPI</t>
  </si>
  <si>
    <t>RIESGO RESIDUAL</t>
  </si>
  <si>
    <t>RIESGO INHERENTE</t>
  </si>
  <si>
    <t xml:space="preserve">Control automatizado </t>
  </si>
  <si>
    <t xml:space="preserve">Inexistencia de control </t>
  </si>
  <si>
    <t>ID Riesgo</t>
  </si>
  <si>
    <t xml:space="preserve">Oportunidad de mejora al Control </t>
  </si>
  <si>
    <t>Observaciones de los clientes sobre el servicio ortogado.</t>
  </si>
  <si>
    <t xml:space="preserve">Inconformidades o quejas que impacten la conformidad de los servicios otorgados. </t>
  </si>
  <si>
    <t>Fallas al sistema, brincar procedimientos y/o no respetar políticas establecidas. No conformidades internas.</t>
  </si>
  <si>
    <t>No conformidad externa (clientes, casas certificadoras, autoridad), No documentación de los procesos.</t>
  </si>
  <si>
    <t xml:space="preserve">Evidencia del control </t>
  </si>
  <si>
    <t>Probabilidad</t>
  </si>
  <si>
    <t>PROBABILIDAD</t>
  </si>
  <si>
    <t>MÉTODO DE CONTROL ACTUAL</t>
  </si>
  <si>
    <t>PONDERACIÓN</t>
  </si>
  <si>
    <t>Adopción de nuevas prácticas, lanzamineto de servicios, apertura de mercados, acercamiento a nuevos clientes, innovaciones tecnológicas, etc</t>
  </si>
  <si>
    <t>evaluación 
del riesgo
(ER)</t>
  </si>
  <si>
    <t xml:space="preserve">Resultados entre 6 y 9, son oportunidades con prioridad alta. 
ACCIÓN A CORTO PLAZO </t>
  </si>
  <si>
    <t>Resultados de 4 son oportunidades con prioridad media
ACCIÓN A MEDIANO PLAZO</t>
  </si>
  <si>
    <t xml:space="preserve">Resultados entre 1 y 3, son oportunidades con prioridad baja.
ACCIÓN A LARGO PLAZO </t>
  </si>
  <si>
    <t>Tratamiento al riesgo</t>
  </si>
  <si>
    <t>Aplica sólo para ISO 14001:2015
Ciclo de Vida</t>
  </si>
  <si>
    <r>
      <t xml:space="preserve">Aspecto 
</t>
    </r>
    <r>
      <rPr>
        <b/>
        <sz val="10"/>
        <color theme="1"/>
        <rFont val="Century Gothic"/>
        <family val="2"/>
      </rPr>
      <t>ISO 14001:2015</t>
    </r>
  </si>
  <si>
    <r>
      <rPr>
        <b/>
        <sz val="10"/>
        <color theme="1"/>
        <rFont val="Century Gothic"/>
        <family val="2"/>
      </rPr>
      <t xml:space="preserve">Aplica sólo para
ISO 14001:2015
</t>
    </r>
    <r>
      <rPr>
        <sz val="10"/>
        <color theme="1"/>
        <rFont val="Century Gothic"/>
        <family val="2"/>
      </rPr>
      <t xml:space="preserve">
Impacto ambiental </t>
    </r>
    <r>
      <rPr>
        <b/>
        <sz val="10"/>
        <color theme="1"/>
        <rFont val="Century Gothic"/>
        <family val="2"/>
      </rPr>
      <t>positivo</t>
    </r>
  </si>
  <si>
    <r>
      <rPr>
        <b/>
        <sz val="10"/>
        <color theme="1"/>
        <rFont val="Century Gothic"/>
        <family val="2"/>
      </rPr>
      <t xml:space="preserve">Aplica sólo para
ISO 14001:2015
</t>
    </r>
    <r>
      <rPr>
        <sz val="10"/>
        <color theme="1"/>
        <rFont val="Century Gothic"/>
        <family val="2"/>
      </rPr>
      <t xml:space="preserve">
Impacto ambiental </t>
    </r>
    <r>
      <rPr>
        <b/>
        <sz val="10"/>
        <color theme="1"/>
        <rFont val="Century Gothic"/>
        <family val="2"/>
      </rPr>
      <t>negativo</t>
    </r>
  </si>
  <si>
    <r>
      <rPr>
        <b/>
        <sz val="10"/>
        <color theme="1"/>
        <rFont val="Century Gothic"/>
        <family val="2"/>
      </rPr>
      <t xml:space="preserve">Aplica sólo para 
ISO 9001:2015 - CALIDAD
</t>
    </r>
    <r>
      <rPr>
        <sz val="10"/>
        <color theme="1"/>
        <rFont val="Century Gothic"/>
        <family val="2"/>
      </rPr>
      <t xml:space="preserve">
</t>
    </r>
    <r>
      <rPr>
        <b/>
        <i/>
        <sz val="10"/>
        <color theme="1"/>
        <rFont val="Century Gothic"/>
        <family val="2"/>
      </rPr>
      <t>Riesgo</t>
    </r>
    <r>
      <rPr>
        <sz val="10"/>
        <color theme="1"/>
        <rFont val="Century Gothic"/>
        <family val="2"/>
      </rPr>
      <t xml:space="preserve"> o incertidumbre de no alcanzar los </t>
    </r>
    <r>
      <rPr>
        <b/>
        <i/>
        <sz val="10"/>
        <color theme="1"/>
        <rFont val="Century Gothic"/>
        <family val="2"/>
      </rPr>
      <t>resultados</t>
    </r>
    <r>
      <rPr>
        <sz val="10"/>
        <color theme="1"/>
        <rFont val="Century Gothic"/>
        <family val="2"/>
      </rPr>
      <t xml:space="preserve"> previstos.</t>
    </r>
  </si>
  <si>
    <r>
      <rPr>
        <b/>
        <sz val="10"/>
        <color theme="1"/>
        <rFont val="Century Gothic"/>
        <family val="2"/>
      </rPr>
      <t xml:space="preserve">Aplica sólo para 
ISO 45001:2018
SEGURIDAD Y SALUD
</t>
    </r>
    <r>
      <rPr>
        <b/>
        <i/>
        <sz val="10"/>
        <color theme="1"/>
        <rFont val="Century Gothic"/>
        <family val="2"/>
      </rPr>
      <t xml:space="preserve">Riesgos </t>
    </r>
    <r>
      <rPr>
        <sz val="10"/>
        <color theme="1"/>
        <rFont val="Century Gothic"/>
        <family val="2"/>
      </rPr>
      <t xml:space="preserve">de no alcanzar los resultados previstos en materia de </t>
    </r>
    <r>
      <rPr>
        <b/>
        <i/>
        <sz val="10"/>
        <color theme="1"/>
        <rFont val="Century Gothic"/>
        <family val="2"/>
      </rPr>
      <t>seguridad</t>
    </r>
    <r>
      <rPr>
        <sz val="10"/>
        <color theme="1"/>
        <rFont val="Century Gothic"/>
        <family val="2"/>
      </rPr>
      <t xml:space="preserve"> industrial y </t>
    </r>
    <r>
      <rPr>
        <b/>
        <i/>
        <sz val="10"/>
        <color theme="1"/>
        <rFont val="Century Gothic"/>
        <family val="2"/>
      </rPr>
      <t xml:space="preserve">salud </t>
    </r>
    <r>
      <rPr>
        <sz val="10"/>
        <color theme="1"/>
        <rFont val="Century Gothic"/>
        <family val="2"/>
      </rPr>
      <t>ocupacional.</t>
    </r>
  </si>
  <si>
    <t xml:space="preserve">Descripción de la causa más el impacto de las columnas K, M y N.  </t>
  </si>
  <si>
    <t>No existe incumplimiento a normativas pero existe un daño remediable inmediato</t>
  </si>
  <si>
    <t>Lesiones o daños físicos con atención médica que pueden generar incapacidad permanente</t>
  </si>
  <si>
    <t>Dueño del Proceso</t>
  </si>
  <si>
    <t>Dueño del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</si>
</sst>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8"/>
      <color theme="0"/>
      <name val="Century Gothic"/>
      <family val="2"/>
    </font>
    <font>
      <b/>
      <sz val="16"/>
      <color theme="0"/>
      <name val="Century Gothic"/>
      <family val="2"/>
    </font>
    <font>
      <b/>
      <i/>
      <sz val="11"/>
      <color theme="0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u/>
      <sz val="11"/>
      <color theme="10"/>
      <name val="Calibri"/>
      <family val="2"/>
      <scheme val="minor"/>
    </font>
    <font>
      <sz val="18"/>
      <color theme="0"/>
      <name val="Century Gothic"/>
      <family val="2"/>
    </font>
    <font>
      <sz val="10"/>
      <color theme="0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4"/>
      <color theme="0"/>
      <name val="Century Gothic"/>
      <family val="2"/>
    </font>
    <font>
      <b/>
      <sz val="9"/>
      <color indexed="81"/>
      <name val="Tahoma"/>
      <family val="2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5400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7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ACEBEA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1D6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4C836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3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2" fillId="3" borderId="5" xfId="0" applyFont="1" applyFill="1" applyBorder="1" applyAlignment="1" applyProtection="1">
      <alignment horizontal="center" vertical="center" wrapText="1"/>
      <protection hidden="1"/>
    </xf>
    <xf numFmtId="14" fontId="12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Protection="1">
      <protection hidden="1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Protection="1"/>
    <xf numFmtId="0" fontId="4" fillId="7" borderId="4" xfId="0" applyFont="1" applyFill="1" applyBorder="1" applyProtection="1"/>
    <xf numFmtId="0" fontId="4" fillId="9" borderId="4" xfId="0" applyFont="1" applyFill="1" applyBorder="1" applyProtection="1"/>
    <xf numFmtId="0" fontId="4" fillId="15" borderId="4" xfId="0" applyFont="1" applyFill="1" applyBorder="1" applyProtection="1"/>
    <xf numFmtId="0" fontId="4" fillId="8" borderId="4" xfId="0" applyFont="1" applyFill="1" applyBorder="1" applyProtection="1"/>
    <xf numFmtId="0" fontId="4" fillId="10" borderId="4" xfId="0" applyFont="1" applyFill="1" applyBorder="1" applyProtection="1"/>
    <xf numFmtId="0" fontId="4" fillId="11" borderId="4" xfId="0" applyFont="1" applyFill="1" applyBorder="1" applyProtection="1"/>
    <xf numFmtId="0" fontId="4" fillId="5" borderId="4" xfId="0" applyFont="1" applyFill="1" applyBorder="1" applyProtection="1"/>
    <xf numFmtId="0" fontId="3" fillId="16" borderId="4" xfId="0" applyFont="1" applyFill="1" applyBorder="1" applyProtection="1"/>
    <xf numFmtId="0" fontId="3" fillId="4" borderId="4" xfId="0" applyFont="1" applyFill="1" applyBorder="1" applyProtection="1"/>
    <xf numFmtId="0" fontId="3" fillId="14" borderId="4" xfId="0" applyFont="1" applyFill="1" applyBorder="1" applyProtection="1"/>
    <xf numFmtId="0" fontId="3" fillId="13" borderId="4" xfId="0" applyFont="1" applyFill="1" applyBorder="1" applyProtection="1"/>
    <xf numFmtId="0" fontId="3" fillId="12" borderId="4" xfId="0" applyFont="1" applyFill="1" applyBorder="1" applyProtection="1"/>
    <xf numFmtId="0" fontId="3" fillId="0" borderId="0" xfId="0" applyFont="1" applyProtection="1"/>
    <xf numFmtId="14" fontId="2" fillId="2" borderId="0" xfId="0" applyNumberFormat="1" applyFont="1" applyFill="1" applyAlignment="1" applyProtection="1">
      <alignment horizontal="center" vertical="center" wrapText="1"/>
      <protection hidden="1"/>
    </xf>
    <xf numFmtId="0" fontId="2" fillId="2" borderId="0" xfId="0" applyFont="1" applyFill="1" applyProtection="1">
      <protection hidden="1"/>
    </xf>
    <xf numFmtId="14" fontId="2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Protection="1">
      <protection hidden="1"/>
    </xf>
    <xf numFmtId="0" fontId="12" fillId="3" borderId="5" xfId="0" applyFont="1" applyFill="1" applyBorder="1" applyAlignment="1" applyProtection="1">
      <alignment horizontal="center" vertical="center" textRotation="90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2" fillId="16" borderId="1" xfId="0" applyFont="1" applyFill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14" fontId="2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protection hidden="1"/>
    </xf>
    <xf numFmtId="0" fontId="2" fillId="0" borderId="1" xfId="0" applyFont="1" applyBorder="1" applyAlignment="1">
      <alignment horizontal="center" vertical="center"/>
    </xf>
    <xf numFmtId="0" fontId="1" fillId="5" borderId="5" xfId="1" applyFont="1" applyFill="1" applyBorder="1" applyAlignment="1" applyProtection="1">
      <alignment horizontal="center" vertical="center" textRotation="90" wrapText="1"/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6" borderId="5" xfId="1" applyFont="1" applyFill="1" applyBorder="1" applyAlignment="1" applyProtection="1">
      <alignment horizontal="center" vertical="center" textRotation="90" wrapText="1"/>
      <protection hidden="1"/>
    </xf>
    <xf numFmtId="0" fontId="1" fillId="6" borderId="5" xfId="0" applyFont="1" applyFill="1" applyBorder="1" applyAlignment="1" applyProtection="1">
      <alignment horizontal="center" vertical="center" textRotation="90" wrapText="1"/>
      <protection hidden="1"/>
    </xf>
    <xf numFmtId="0" fontId="1" fillId="6" borderId="3" xfId="1" applyFont="1" applyFill="1" applyBorder="1" applyAlignment="1" applyProtection="1">
      <alignment horizontal="center" vertical="center" textRotation="90" wrapText="1"/>
      <protection hidden="1"/>
    </xf>
    <xf numFmtId="0" fontId="3" fillId="20" borderId="1" xfId="0" applyFont="1" applyFill="1" applyBorder="1" applyAlignment="1">
      <alignment horizontal="center" vertical="center" wrapText="1"/>
    </xf>
    <xf numFmtId="16" fontId="20" fillId="20" borderId="1" xfId="0" quotePrefix="1" applyNumberFormat="1" applyFont="1" applyFill="1" applyBorder="1" applyAlignment="1">
      <alignment horizontal="center" vertical="center" wrapText="1"/>
    </xf>
    <xf numFmtId="0" fontId="20" fillId="20" borderId="1" xfId="0" quotePrefix="1" applyFont="1" applyFill="1" applyBorder="1" applyAlignment="1">
      <alignment horizontal="center" vertical="center" wrapText="1"/>
    </xf>
    <xf numFmtId="0" fontId="3" fillId="16" borderId="4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14" borderId="4" xfId="0" applyFont="1" applyFill="1" applyBorder="1" applyAlignment="1" applyProtection="1">
      <alignment horizontal="center" vertical="center"/>
    </xf>
    <xf numFmtId="0" fontId="3" fillId="13" borderId="4" xfId="0" applyFont="1" applyFill="1" applyBorder="1" applyAlignment="1" applyProtection="1">
      <alignment horizontal="center" vertical="center"/>
    </xf>
    <xf numFmtId="0" fontId="4" fillId="9" borderId="4" xfId="0" applyFont="1" applyFill="1" applyBorder="1" applyAlignment="1" applyProtection="1">
      <alignment horizontal="center" vertical="center"/>
    </xf>
    <xf numFmtId="0" fontId="4" fillId="15" borderId="4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10" borderId="16" xfId="0" applyFont="1" applyFill="1" applyBorder="1" applyAlignment="1" applyProtection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3" fillId="21" borderId="16" xfId="0" applyFont="1" applyFill="1" applyBorder="1" applyAlignment="1">
      <alignment horizontal="center" vertical="center"/>
    </xf>
    <xf numFmtId="0" fontId="3" fillId="22" borderId="1" xfId="0" applyFont="1" applyFill="1" applyBorder="1" applyAlignment="1" applyProtection="1">
      <alignment horizontal="center" vertical="center" wrapText="1"/>
      <protection hidden="1"/>
    </xf>
    <xf numFmtId="0" fontId="3" fillId="22" borderId="1" xfId="0" applyFont="1" applyFill="1" applyBorder="1" applyAlignment="1" applyProtection="1">
      <alignment horizontal="center" vertical="center"/>
      <protection hidden="1"/>
    </xf>
    <xf numFmtId="0" fontId="1" fillId="22" borderId="1" xfId="0" applyFont="1" applyFill="1" applyBorder="1" applyAlignment="1" applyProtection="1">
      <alignment horizontal="center" vertical="center" wrapText="1"/>
      <protection hidden="1"/>
    </xf>
    <xf numFmtId="0" fontId="3" fillId="23" borderId="1" xfId="0" applyFont="1" applyFill="1" applyBorder="1" applyAlignment="1" applyProtection="1">
      <alignment horizontal="center" vertical="center" wrapText="1"/>
      <protection hidden="1"/>
    </xf>
    <xf numFmtId="0" fontId="3" fillId="23" borderId="1" xfId="0" applyFont="1" applyFill="1" applyBorder="1" applyAlignment="1" applyProtection="1">
      <alignment horizontal="center" vertical="center"/>
      <protection hidden="1"/>
    </xf>
    <xf numFmtId="0" fontId="1" fillId="23" borderId="1" xfId="0" applyFont="1" applyFill="1" applyBorder="1" applyAlignment="1" applyProtection="1">
      <alignment horizontal="center" vertical="center" wrapText="1"/>
      <protection hidden="1"/>
    </xf>
    <xf numFmtId="0" fontId="3" fillId="24" borderId="1" xfId="0" applyFont="1" applyFill="1" applyBorder="1" applyAlignment="1" applyProtection="1">
      <alignment horizontal="center" vertical="center" wrapText="1"/>
      <protection hidden="1"/>
    </xf>
    <xf numFmtId="0" fontId="3" fillId="24" borderId="1" xfId="0" applyFont="1" applyFill="1" applyBorder="1" applyAlignment="1" applyProtection="1">
      <alignment horizontal="center" vertical="center"/>
      <protection hidden="1"/>
    </xf>
    <xf numFmtId="0" fontId="1" fillId="24" borderId="1" xfId="0" applyFont="1" applyFill="1" applyBorder="1" applyAlignment="1" applyProtection="1">
      <alignment horizontal="center" vertical="center" wrapText="1"/>
      <protection hidden="1"/>
    </xf>
    <xf numFmtId="0" fontId="3" fillId="25" borderId="1" xfId="0" applyFont="1" applyFill="1" applyBorder="1" applyAlignment="1" applyProtection="1">
      <alignment horizontal="center" vertical="center" wrapText="1"/>
      <protection hidden="1"/>
    </xf>
    <xf numFmtId="0" fontId="3" fillId="25" borderId="1" xfId="0" applyFont="1" applyFill="1" applyBorder="1" applyAlignment="1" applyProtection="1">
      <alignment horizontal="center" vertical="center"/>
      <protection hidden="1"/>
    </xf>
    <xf numFmtId="0" fontId="1" fillId="25" borderId="1" xfId="0" applyFont="1" applyFill="1" applyBorder="1" applyAlignment="1" applyProtection="1">
      <alignment horizontal="center" vertical="center" wrapText="1"/>
      <protection hidden="1"/>
    </xf>
    <xf numFmtId="0" fontId="3" fillId="26" borderId="1" xfId="0" applyFont="1" applyFill="1" applyBorder="1" applyAlignment="1" applyProtection="1">
      <alignment horizontal="center" vertical="center" wrapText="1"/>
      <protection hidden="1"/>
    </xf>
    <xf numFmtId="0" fontId="3" fillId="26" borderId="1" xfId="0" applyFont="1" applyFill="1" applyBorder="1" applyAlignment="1" applyProtection="1">
      <alignment horizontal="center" vertical="center"/>
      <protection hidden="1"/>
    </xf>
    <xf numFmtId="0" fontId="1" fillId="26" borderId="1" xfId="0" applyFont="1" applyFill="1" applyBorder="1" applyAlignment="1" applyProtection="1">
      <alignment horizontal="center" vertical="center" wrapText="1"/>
      <protection hidden="1"/>
    </xf>
    <xf numFmtId="0" fontId="12" fillId="3" borderId="11" xfId="0" applyFont="1" applyFill="1" applyBorder="1" applyAlignment="1" applyProtection="1">
      <alignment horizontal="center" vertical="center" wrapText="1"/>
      <protection hidden="1"/>
    </xf>
    <xf numFmtId="0" fontId="1" fillId="6" borderId="11" xfId="1" applyFont="1" applyFill="1" applyBorder="1" applyAlignment="1" applyProtection="1">
      <alignment horizontal="center" vertical="center" textRotation="90" wrapText="1"/>
      <protection hidden="1"/>
    </xf>
    <xf numFmtId="0" fontId="12" fillId="3" borderId="11" xfId="0" applyFont="1" applyFill="1" applyBorder="1" applyAlignment="1" applyProtection="1">
      <alignment horizontal="center" vertical="center" textRotation="90" wrapText="1"/>
      <protection hidden="1"/>
    </xf>
    <xf numFmtId="0" fontId="1" fillId="5" borderId="11" xfId="1" applyFont="1" applyFill="1" applyBorder="1" applyAlignment="1" applyProtection="1">
      <alignment horizontal="center" vertical="center" textRotation="90" wrapText="1"/>
      <protection hidden="1"/>
    </xf>
    <xf numFmtId="0" fontId="1" fillId="28" borderId="11" xfId="0" applyFont="1" applyFill="1" applyBorder="1" applyAlignment="1" applyProtection="1">
      <alignment horizontal="center" vertical="center" wrapText="1"/>
      <protection hidden="1"/>
    </xf>
    <xf numFmtId="0" fontId="1" fillId="29" borderId="11" xfId="0" applyFont="1" applyFill="1" applyBorder="1" applyAlignment="1" applyProtection="1">
      <alignment horizontal="center" vertical="center" wrapText="1"/>
      <protection hidden="1"/>
    </xf>
    <xf numFmtId="0" fontId="1" fillId="30" borderId="11" xfId="0" applyFont="1" applyFill="1" applyBorder="1" applyAlignment="1" applyProtection="1">
      <alignment horizontal="center" vertical="center" wrapText="1"/>
      <protection hidden="1"/>
    </xf>
    <xf numFmtId="0" fontId="16" fillId="29" borderId="11" xfId="0" applyFont="1" applyFill="1" applyBorder="1" applyAlignment="1" applyProtection="1">
      <alignment horizontal="center" vertical="center" wrapText="1"/>
      <protection hidden="1"/>
    </xf>
    <xf numFmtId="0" fontId="9" fillId="26" borderId="1" xfId="0" applyFont="1" applyFill="1" applyBorder="1" applyAlignment="1" applyProtection="1">
      <alignment horizontal="center" vertical="center" wrapText="1"/>
      <protection hidden="1"/>
    </xf>
    <xf numFmtId="0" fontId="9" fillId="27" borderId="1" xfId="0" applyFont="1" applyFill="1" applyBorder="1" applyAlignment="1" applyProtection="1">
      <alignment horizontal="center" vertical="center" wrapText="1"/>
      <protection hidden="1"/>
    </xf>
    <xf numFmtId="0" fontId="9" fillId="17" borderId="2" xfId="0" applyFont="1" applyFill="1" applyBorder="1" applyAlignment="1" applyProtection="1">
      <alignment horizontal="center" vertical="center" wrapText="1"/>
      <protection hidden="1"/>
    </xf>
    <xf numFmtId="0" fontId="8" fillId="17" borderId="7" xfId="0" applyFont="1" applyFill="1" applyBorder="1" applyAlignment="1" applyProtection="1">
      <alignment horizontal="center" vertical="center" wrapText="1"/>
      <protection hidden="1"/>
    </xf>
    <xf numFmtId="0" fontId="8" fillId="17" borderId="8" xfId="0" applyFont="1" applyFill="1" applyBorder="1" applyAlignment="1" applyProtection="1">
      <alignment horizontal="center" vertical="center" wrapText="1"/>
      <protection hidden="1"/>
    </xf>
    <xf numFmtId="0" fontId="12" fillId="17" borderId="1" xfId="0" applyFont="1" applyFill="1" applyBorder="1" applyAlignment="1" applyProtection="1">
      <alignment horizontal="center" vertical="center"/>
      <protection hidden="1"/>
    </xf>
    <xf numFmtId="14" fontId="1" fillId="18" borderId="1" xfId="0" applyNumberFormat="1" applyFont="1" applyFill="1" applyBorder="1" applyAlignment="1" applyProtection="1">
      <alignment horizontal="center" vertical="center"/>
      <protection hidden="1"/>
    </xf>
    <xf numFmtId="0" fontId="1" fillId="18" borderId="1" xfId="0" applyFont="1" applyFill="1" applyBorder="1" applyAlignment="1" applyProtection="1">
      <alignment horizontal="center" vertical="center"/>
      <protection hidden="1"/>
    </xf>
    <xf numFmtId="17" fontId="1" fillId="18" borderId="1" xfId="0" applyNumberFormat="1" applyFont="1" applyFill="1" applyBorder="1" applyAlignment="1" applyProtection="1">
      <alignment horizontal="center" vertical="center"/>
      <protection hidden="1"/>
    </xf>
    <xf numFmtId="0" fontId="2" fillId="18" borderId="7" xfId="0" applyFont="1" applyFill="1" applyBorder="1" applyAlignment="1" applyProtection="1">
      <alignment horizontal="center" vertical="center" wrapText="1"/>
      <protection hidden="1"/>
    </xf>
    <xf numFmtId="0" fontId="2" fillId="18" borderId="9" xfId="0" applyFont="1" applyFill="1" applyBorder="1" applyAlignment="1" applyProtection="1">
      <alignment horizontal="center" vertical="center" wrapText="1"/>
      <protection hidden="1"/>
    </xf>
    <xf numFmtId="0" fontId="2" fillId="18" borderId="3" xfId="0" applyFont="1" applyFill="1" applyBorder="1" applyAlignment="1" applyProtection="1">
      <alignment horizontal="center" vertical="center" wrapText="1"/>
      <protection hidden="1"/>
    </xf>
    <xf numFmtId="0" fontId="2" fillId="18" borderId="13" xfId="0" applyFont="1" applyFill="1" applyBorder="1" applyAlignment="1" applyProtection="1">
      <alignment horizontal="center" vertical="center" wrapText="1"/>
      <protection hidden="1"/>
    </xf>
    <xf numFmtId="0" fontId="2" fillId="18" borderId="14" xfId="0" applyFont="1" applyFill="1" applyBorder="1" applyAlignment="1" applyProtection="1">
      <alignment horizontal="center" vertical="center" wrapText="1"/>
      <protection hidden="1"/>
    </xf>
    <xf numFmtId="0" fontId="2" fillId="18" borderId="15" xfId="0" applyFont="1" applyFill="1" applyBorder="1" applyAlignment="1" applyProtection="1">
      <alignment horizontal="center" vertical="center" wrapText="1"/>
      <protection hidden="1"/>
    </xf>
    <xf numFmtId="0" fontId="2" fillId="18" borderId="10" xfId="0" applyFont="1" applyFill="1" applyBorder="1" applyAlignment="1" applyProtection="1">
      <alignment horizontal="center" vertical="center" wrapText="1"/>
      <protection hidden="1"/>
    </xf>
    <xf numFmtId="0" fontId="2" fillId="18" borderId="6" xfId="0" applyFont="1" applyFill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21" fillId="26" borderId="1" xfId="0" applyFont="1" applyFill="1" applyBorder="1" applyAlignment="1" applyProtection="1">
      <alignment horizontal="center"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 wrapText="1"/>
      <protection hidden="1"/>
    </xf>
    <xf numFmtId="0" fontId="18" fillId="3" borderId="11" xfId="0" applyFont="1" applyFill="1" applyBorder="1" applyAlignment="1" applyProtection="1">
      <alignment horizontal="center" vertical="center" wrapText="1"/>
      <protection hidden="1"/>
    </xf>
    <xf numFmtId="0" fontId="18" fillId="3" borderId="12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7" fillId="19" borderId="0" xfId="0" applyFont="1" applyFill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57">
    <dxf>
      <fill>
        <patternFill>
          <bgColor rgb="FF33CC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9933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rgb="FF33CC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9933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9933"/>
        </patternFill>
      </fill>
    </dxf>
    <dxf>
      <font>
        <color theme="0"/>
      </font>
      <fill>
        <patternFill>
          <bgColor rgb="FF990000"/>
        </patternFill>
      </fill>
    </dxf>
  </dxfs>
  <tableStyles count="0" defaultTableStyle="TableStyleMedium2" defaultPivotStyle="PivotStyleLight16"/>
  <colors>
    <mruColors>
      <color rgb="FF33CC33"/>
      <color rgb="FF009900"/>
      <color rgb="FF47DC12"/>
      <color rgb="FF14C836"/>
      <color rgb="FFFF9900"/>
      <color rgb="FF00FF00"/>
      <color rgb="FF66FF33"/>
      <color rgb="FF61D6FF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&#193;LISI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AN&#193;LISI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AN&#193;LISI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AN&#193;LISIS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AN&#193;LISI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929603</xdr:colOff>
      <xdr:row>0</xdr:row>
      <xdr:rowOff>162440</xdr:rowOff>
    </xdr:from>
    <xdr:to>
      <xdr:col>13</xdr:col>
      <xdr:colOff>820403</xdr:colOff>
      <xdr:row>4</xdr:row>
      <xdr:rowOff>109203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AD23A34A-D034-4774-9E0D-CF9C01E26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467" y="162440"/>
          <a:ext cx="4616422" cy="743399"/>
        </a:xfrm>
        <a:prstGeom prst="rect">
          <a:avLst/>
        </a:prstGeom>
      </xdr:spPr>
    </xdr:pic>
    <xdr:clientData/>
  </xdr:twoCellAnchor>
  <xdr:twoCellAnchor>
    <xdr:from>
      <xdr:col>26</xdr:col>
      <xdr:colOff>83330</xdr:colOff>
      <xdr:row>0</xdr:row>
      <xdr:rowOff>145533</xdr:rowOff>
    </xdr:from>
    <xdr:to>
      <xdr:col>37</xdr:col>
      <xdr:colOff>828643</xdr:colOff>
      <xdr:row>4</xdr:row>
      <xdr:rowOff>126110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C78EF051-66F1-4018-AB9E-A7A10D51E020}"/>
            </a:ext>
          </a:extLst>
        </xdr:cNvPr>
        <xdr:cNvGrpSpPr/>
      </xdr:nvGrpSpPr>
      <xdr:grpSpPr>
        <a:xfrm>
          <a:off x="30182330" y="145533"/>
          <a:ext cx="12242548" cy="764989"/>
          <a:chOff x="22423785" y="263125"/>
          <a:chExt cx="13924449" cy="585336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22423785" y="267888"/>
            <a:ext cx="4569595" cy="575811"/>
          </a:xfrm>
          <a:prstGeom prst="round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tx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>
                <a:solidFill>
                  <a:schemeClr val="tx1"/>
                </a:solidFill>
                <a:latin typeface="Century Gothic" panose="020B0502020202020204" pitchFamily="34" charset="0"/>
              </a:rPr>
              <a:t>Elaboró</a:t>
            </a:r>
          </a:p>
          <a:p>
            <a:pPr algn="ctr"/>
            <a:r>
              <a:rPr lang="es-MX" sz="900">
                <a:solidFill>
                  <a:schemeClr val="tx1"/>
                </a:solidFill>
                <a:latin typeface="Century Gothic" panose="020B0502020202020204" pitchFamily="34" charset="0"/>
              </a:rPr>
              <a:t>Ing.</a:t>
            </a:r>
            <a:r>
              <a:rPr lang="es-MX" sz="900" baseline="0">
                <a:solidFill>
                  <a:schemeClr val="tx1"/>
                </a:solidFill>
                <a:latin typeface="Century Gothic" panose="020B0502020202020204" pitchFamily="34" charset="0"/>
              </a:rPr>
              <a:t> Lic. C. xxx</a:t>
            </a:r>
          </a:p>
          <a:p>
            <a:pPr algn="ctr"/>
            <a:r>
              <a:rPr lang="es-MX" sz="900" baseline="0">
                <a:solidFill>
                  <a:schemeClr val="tx1"/>
                </a:solidFill>
                <a:latin typeface="Century Gothic" panose="020B0502020202020204" pitchFamily="34" charset="0"/>
              </a:rPr>
              <a:t>Cargo dentro del área</a:t>
            </a:r>
            <a:endParaRPr lang="es-MX" sz="900">
              <a:solidFill>
                <a:schemeClr val="tx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51" name="Rectángulo: esquinas redondeadas 50">
            <a:extLst>
              <a:ext uri="{FF2B5EF4-FFF2-40B4-BE49-F238E27FC236}">
                <a16:creationId xmlns:a16="http://schemas.microsoft.com/office/drawing/2014/main" id="{F1B9FC39-8A59-43B5-A266-6963B48B2BDE}"/>
              </a:ext>
            </a:extLst>
          </xdr:cNvPr>
          <xdr:cNvSpPr/>
        </xdr:nvSpPr>
        <xdr:spPr>
          <a:xfrm>
            <a:off x="27106188" y="267888"/>
            <a:ext cx="4569595" cy="575811"/>
          </a:xfrm>
          <a:prstGeom prst="round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tx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>
                <a:solidFill>
                  <a:schemeClr val="tx1"/>
                </a:solidFill>
                <a:latin typeface="Century Gothic" panose="020B0502020202020204" pitchFamily="34" charset="0"/>
              </a:rPr>
              <a:t>Revisó</a:t>
            </a:r>
          </a:p>
          <a:p>
            <a:pPr algn="ctr"/>
            <a:r>
              <a:rPr lang="es-MX" sz="900" baseline="0">
                <a:solidFill>
                  <a:schemeClr val="tx1"/>
                </a:solidFill>
                <a:latin typeface="Century Gothic" panose="020B0502020202020204" pitchFamily="34" charset="0"/>
              </a:rPr>
              <a:t>Ing. Lic. C. xxx </a:t>
            </a:r>
          </a:p>
          <a:p>
            <a:pPr algn="ctr"/>
            <a:r>
              <a:rPr lang="es-MX" sz="900">
                <a:solidFill>
                  <a:schemeClr val="tx1"/>
                </a:solidFill>
                <a:latin typeface="Century Gothic" panose="020B0502020202020204" pitchFamily="34" charset="0"/>
              </a:rPr>
              <a:t>Cargo</a:t>
            </a:r>
            <a:r>
              <a:rPr lang="es-MX" sz="900" baseline="0">
                <a:solidFill>
                  <a:schemeClr val="tx1"/>
                </a:solidFill>
                <a:latin typeface="Century Gothic" panose="020B0502020202020204" pitchFamily="34" charset="0"/>
              </a:rPr>
              <a:t> dentro del área.</a:t>
            </a:r>
            <a:endParaRPr lang="es-MX" sz="900">
              <a:solidFill>
                <a:schemeClr val="tx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52" name="Rectángulo: esquinas redondeadas 51">
            <a:extLst>
              <a:ext uri="{FF2B5EF4-FFF2-40B4-BE49-F238E27FC236}">
                <a16:creationId xmlns:a16="http://schemas.microsoft.com/office/drawing/2014/main" id="{D2CA78BB-7E13-4179-8441-1BA9FED560F4}"/>
              </a:ext>
            </a:extLst>
          </xdr:cNvPr>
          <xdr:cNvSpPr/>
        </xdr:nvSpPr>
        <xdr:spPr>
          <a:xfrm>
            <a:off x="31778639" y="263125"/>
            <a:ext cx="4569595" cy="585336"/>
          </a:xfrm>
          <a:prstGeom prst="round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tx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>
                <a:solidFill>
                  <a:schemeClr val="tx1"/>
                </a:solidFill>
                <a:latin typeface="Century Gothic" panose="020B0502020202020204" pitchFamily="34" charset="0"/>
              </a:rPr>
              <a:t>Aprobó</a:t>
            </a:r>
          </a:p>
          <a:p>
            <a:pPr algn="ctr"/>
            <a:r>
              <a:rPr lang="es-MX" sz="900">
                <a:solidFill>
                  <a:schemeClr val="tx1"/>
                </a:solidFill>
                <a:latin typeface="Century Gothic" panose="020B0502020202020204" pitchFamily="34" charset="0"/>
              </a:rPr>
              <a:t>Ing. Guadalupe Mendoza Mar</a:t>
            </a:r>
          </a:p>
          <a:p>
            <a:pPr algn="ctr"/>
            <a:r>
              <a:rPr lang="es-MX" sz="900">
                <a:solidFill>
                  <a:schemeClr val="tx1"/>
                </a:solidFill>
                <a:latin typeface="Century Gothic" panose="020B0502020202020204" pitchFamily="34" charset="0"/>
              </a:rPr>
              <a:t>Superintendente de Sistemas de Gestión</a:t>
            </a:r>
          </a:p>
        </xdr:txBody>
      </xdr:sp>
    </xdr:grpSp>
    <xdr:clientData/>
  </xdr:twoCellAnchor>
  <xdr:twoCellAnchor>
    <xdr:from>
      <xdr:col>19</xdr:col>
      <xdr:colOff>421549</xdr:colOff>
      <xdr:row>0</xdr:row>
      <xdr:rowOff>135821</xdr:rowOff>
    </xdr:from>
    <xdr:to>
      <xdr:col>25</xdr:col>
      <xdr:colOff>997326</xdr:colOff>
      <xdr:row>4</xdr:row>
      <xdr:rowOff>135821</xdr:rowOff>
    </xdr:to>
    <xdr:sp macro="" textlink="">
      <xdr:nvSpPr>
        <xdr:cNvPr id="54" name="Rectángulo: esquinas redondeadas 53">
          <a:extLst>
            <a:ext uri="{FF2B5EF4-FFF2-40B4-BE49-F238E27FC236}">
              <a16:creationId xmlns:a16="http://schemas.microsoft.com/office/drawing/2014/main" id="{28A63551-5EBC-4868-82B5-B1A2EF621937}"/>
            </a:ext>
          </a:extLst>
        </xdr:cNvPr>
        <xdr:cNvSpPr/>
      </xdr:nvSpPr>
      <xdr:spPr>
        <a:xfrm>
          <a:off x="20562594" y="135821"/>
          <a:ext cx="7416459" cy="79663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>
              <a:solidFill>
                <a:schemeClr val="tx1"/>
              </a:solidFill>
              <a:latin typeface="Century Gothic" panose="020B0502020202020204" pitchFamily="34" charset="0"/>
            </a:rPr>
            <a:t>MATRIZ INTEGRAL DE RIESGOS Y OPORTUNIDADES RELACIONADOS CON CUESTIONES PELIGROS E IMPACTOS AMBIENTALES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89647</xdr:rowOff>
    </xdr:from>
    <xdr:to>
      <xdr:col>9</xdr:col>
      <xdr:colOff>1</xdr:colOff>
      <xdr:row>3</xdr:row>
      <xdr:rowOff>112059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43439-DA37-4E7F-AA47-E674860ED324}"/>
            </a:ext>
          </a:extLst>
        </xdr:cNvPr>
        <xdr:cNvSpPr/>
      </xdr:nvSpPr>
      <xdr:spPr>
        <a:xfrm>
          <a:off x="134472" y="89647"/>
          <a:ext cx="11385176" cy="593912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800">
              <a:solidFill>
                <a:schemeClr val="bg1"/>
              </a:solidFill>
              <a:latin typeface="Century Gothic" panose="020B0502020202020204" pitchFamily="34" charset="0"/>
            </a:rPr>
            <a:t>ANÁLISIS</a:t>
          </a:r>
          <a:r>
            <a:rPr lang="es-MX" sz="1800" baseline="0">
              <a:solidFill>
                <a:schemeClr val="bg1"/>
              </a:solidFill>
              <a:latin typeface="Century Gothic" panose="020B0502020202020204" pitchFamily="34" charset="0"/>
            </a:rPr>
            <a:t> DE INFORMACIÓN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2</xdr:row>
      <xdr:rowOff>9525</xdr:rowOff>
    </xdr:from>
    <xdr:to>
      <xdr:col>6</xdr:col>
      <xdr:colOff>742950</xdr:colOff>
      <xdr:row>7</xdr:row>
      <xdr:rowOff>28574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9A6AC-A177-44EC-8CEC-4790697376C0}"/>
            </a:ext>
          </a:extLst>
        </xdr:cNvPr>
        <xdr:cNvSpPr/>
      </xdr:nvSpPr>
      <xdr:spPr>
        <a:xfrm>
          <a:off x="5400675" y="390525"/>
          <a:ext cx="1714500" cy="1581149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>
              <a:latin typeface="Century Gothic" panose="020B0502020202020204" pitchFamily="34" charset="0"/>
            </a:rPr>
            <a:t>ANÁLISIS</a:t>
          </a:r>
          <a:r>
            <a:rPr lang="es-MX" sz="1400" baseline="0">
              <a:latin typeface="Century Gothic" panose="020B0502020202020204" pitchFamily="34" charset="0"/>
            </a:rPr>
            <a:t> DE INFORMACIÓN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5</xdr:row>
      <xdr:rowOff>57150</xdr:rowOff>
    </xdr:from>
    <xdr:to>
      <xdr:col>8</xdr:col>
      <xdr:colOff>66675</xdr:colOff>
      <xdr:row>8</xdr:row>
      <xdr:rowOff>228600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DF1B5E-9E56-4E0E-84F1-D71128FF9437}"/>
            </a:ext>
          </a:extLst>
        </xdr:cNvPr>
        <xdr:cNvSpPr/>
      </xdr:nvSpPr>
      <xdr:spPr>
        <a:xfrm>
          <a:off x="5610225" y="1390650"/>
          <a:ext cx="2762250" cy="142875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800">
              <a:latin typeface="Century Gothic" panose="020B0502020202020204" pitchFamily="34" charset="0"/>
            </a:rPr>
            <a:t>ANÁLISIS</a:t>
          </a:r>
          <a:r>
            <a:rPr lang="es-MX" sz="1800" baseline="0">
              <a:latin typeface="Century Gothic" panose="020B0502020202020204" pitchFamily="34" charset="0"/>
            </a:rPr>
            <a:t> DE INFORMACIÓN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299356</xdr:colOff>
      <xdr:row>0</xdr:row>
      <xdr:rowOff>95251</xdr:rowOff>
    </xdr:from>
    <xdr:to>
      <xdr:col>6</xdr:col>
      <xdr:colOff>-1</xdr:colOff>
      <xdr:row>3</xdr:row>
      <xdr:rowOff>117663</xdr:rowOff>
    </xdr:to>
    <xdr:sp macro="" textlink="">
      <xdr:nvSpPr>
        <xdr:cNvPr id="10" name="Rectángulo: esquinas redondeada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F5E092-D2B3-44C0-ADAC-E6D2ED0AE9F7}"/>
            </a:ext>
          </a:extLst>
        </xdr:cNvPr>
        <xdr:cNvSpPr/>
      </xdr:nvSpPr>
      <xdr:spPr>
        <a:xfrm>
          <a:off x="299356" y="95251"/>
          <a:ext cx="13770429" cy="593912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800">
              <a:latin typeface="Century Gothic" panose="020B0502020202020204" pitchFamily="34" charset="0"/>
            </a:rPr>
            <a:t>ANÁLISIS</a:t>
          </a:r>
          <a:r>
            <a:rPr lang="es-MX" sz="1800" baseline="0">
              <a:latin typeface="Century Gothic" panose="020B0502020202020204" pitchFamily="34" charset="0"/>
            </a:rPr>
            <a:t> DE INFORMACIÓN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337040</xdr:colOff>
      <xdr:row>3</xdr:row>
      <xdr:rowOff>175842</xdr:rowOff>
    </xdr:from>
    <xdr:to>
      <xdr:col>7</xdr:col>
      <xdr:colOff>586154</xdr:colOff>
      <xdr:row>9</xdr:row>
      <xdr:rowOff>80595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3A8554-E52A-437A-BA6E-AFA93A6A5D2A}"/>
            </a:ext>
          </a:extLst>
        </xdr:cNvPr>
        <xdr:cNvSpPr/>
      </xdr:nvSpPr>
      <xdr:spPr>
        <a:xfrm>
          <a:off x="4139713" y="1025765"/>
          <a:ext cx="1773114" cy="1179638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>
              <a:latin typeface="Century Gothic" panose="020B0502020202020204" pitchFamily="34" charset="0"/>
            </a:rPr>
            <a:t>ANÁLISIS</a:t>
          </a:r>
          <a:r>
            <a:rPr lang="es-MX" sz="1200" baseline="0">
              <a:latin typeface="Century Gothic" panose="020B0502020202020204" pitchFamily="34" charset="0"/>
            </a:rPr>
            <a:t> DE INFORMACIÓN</a:t>
          </a:r>
        </a:p>
      </xdr:txBody>
    </xdr:sp>
    <xdr:clientData/>
  </xdr:twoCellAnchor>
  <xdr:twoCellAnchor editAs="oneCell">
    <xdr:from>
      <xdr:col>1</xdr:col>
      <xdr:colOff>80597</xdr:colOff>
      <xdr:row>1</xdr:row>
      <xdr:rowOff>43961</xdr:rowOff>
    </xdr:from>
    <xdr:to>
      <xdr:col>2</xdr:col>
      <xdr:colOff>693485</xdr:colOff>
      <xdr:row>2</xdr:row>
      <xdr:rowOff>58616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E4DB8D-A4DC-4C2C-95BA-35DF2DF2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97" y="468923"/>
          <a:ext cx="1374888" cy="227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AE70-C628-4F0E-BC29-7B8954768BEC}">
  <sheetPr codeName="Hoja1">
    <pageSetUpPr fitToPage="1"/>
  </sheetPr>
  <dimension ref="A2:AL36"/>
  <sheetViews>
    <sheetView tabSelected="1" zoomScale="85" zoomScaleNormal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5" sqref="C5"/>
    </sheetView>
  </sheetViews>
  <sheetFormatPr baseColWidth="10" defaultRowHeight="14.25" x14ac:dyDescent="0.3"/>
  <cols>
    <col min="1" max="1" width="1.7109375" style="41" customWidth="1"/>
    <col min="2" max="4" width="23" style="11" customWidth="1"/>
    <col min="5" max="5" width="30.42578125" style="11" customWidth="1"/>
    <col min="6" max="6" width="5.28515625" style="11" customWidth="1"/>
    <col min="7" max="8" width="11.5703125" style="11" customWidth="1"/>
    <col min="9" max="12" width="18.85546875" style="11" customWidth="1"/>
    <col min="13" max="14" width="33" style="11" customWidth="1"/>
    <col min="15" max="15" width="5.28515625" style="11" customWidth="1"/>
    <col min="16" max="16" width="33.85546875" style="11" customWidth="1"/>
    <col min="17" max="18" width="5.28515625" style="11" customWidth="1"/>
    <col min="19" max="19" width="7.42578125" style="11" customWidth="1"/>
    <col min="20" max="20" width="13.28515625" style="11" customWidth="1"/>
    <col min="21" max="21" width="14.85546875" style="11" customWidth="1"/>
    <col min="22" max="22" width="7.42578125" style="11" customWidth="1"/>
    <col min="23" max="23" width="22" style="11" customWidth="1"/>
    <col min="24" max="24" width="5.28515625" style="11" customWidth="1"/>
    <col min="25" max="25" width="39.7109375" style="11" customWidth="1"/>
    <col min="26" max="26" width="21.42578125" style="11" customWidth="1"/>
    <col min="27" max="27" width="15.7109375" style="11" customWidth="1"/>
    <col min="28" max="28" width="10.7109375" style="11" customWidth="1"/>
    <col min="29" max="29" width="14.140625" style="11" customWidth="1"/>
    <col min="30" max="30" width="39.85546875" style="11" customWidth="1"/>
    <col min="31" max="31" width="0.85546875" style="11" customWidth="1"/>
    <col min="32" max="32" width="46" style="11" customWidth="1"/>
    <col min="33" max="35" width="5.28515625" style="11" customWidth="1"/>
    <col min="36" max="36" width="13" style="11" customWidth="1"/>
    <col min="37" max="37" width="16.42578125" style="11" customWidth="1"/>
    <col min="38" max="38" width="12.7109375" style="40" customWidth="1"/>
    <col min="39" max="16384" width="11.42578125" style="41"/>
  </cols>
  <sheetData>
    <row r="2" spans="2:38" ht="15.75" x14ac:dyDescent="0.3">
      <c r="B2" s="103" t="s">
        <v>33</v>
      </c>
      <c r="C2" s="104"/>
      <c r="D2" s="109"/>
      <c r="E2" s="110"/>
      <c r="G2" s="105" t="s">
        <v>81</v>
      </c>
      <c r="H2" s="105"/>
      <c r="I2" s="15"/>
      <c r="J2" s="15"/>
      <c r="K2" s="15"/>
      <c r="L2" s="15"/>
      <c r="M2" s="15"/>
      <c r="N2" s="15"/>
      <c r="O2" s="15"/>
      <c r="P2" s="16"/>
      <c r="X2" s="16"/>
      <c r="Y2" s="16"/>
      <c r="Z2" s="16"/>
      <c r="AA2" s="16"/>
      <c r="AB2" s="16"/>
    </row>
    <row r="3" spans="2:38" ht="15.75" customHeight="1" x14ac:dyDescent="0.3">
      <c r="B3" s="103" t="s">
        <v>34</v>
      </c>
      <c r="C3" s="104"/>
      <c r="D3" s="111"/>
      <c r="E3" s="112"/>
      <c r="G3" s="106"/>
      <c r="H3" s="107"/>
      <c r="I3" s="15"/>
      <c r="J3" s="15"/>
      <c r="K3" s="15"/>
      <c r="L3" s="15"/>
      <c r="M3" s="15"/>
      <c r="N3" s="15"/>
      <c r="O3" s="15"/>
      <c r="P3" s="16"/>
      <c r="T3" s="16"/>
      <c r="W3" s="16"/>
      <c r="X3" s="16"/>
      <c r="Y3" s="16"/>
      <c r="Z3" s="16"/>
      <c r="AA3" s="16"/>
      <c r="AB3" s="16"/>
    </row>
    <row r="4" spans="2:38" ht="15.75" customHeight="1" x14ac:dyDescent="0.3">
      <c r="D4" s="113"/>
      <c r="E4" s="114"/>
      <c r="G4" s="105" t="s">
        <v>80</v>
      </c>
      <c r="H4" s="105"/>
      <c r="I4" s="15"/>
      <c r="J4" s="15"/>
      <c r="K4" s="15"/>
      <c r="L4" s="15"/>
      <c r="M4" s="15"/>
      <c r="N4" s="15"/>
      <c r="O4" s="15"/>
      <c r="P4" s="16"/>
      <c r="T4" s="16"/>
      <c r="W4" s="16"/>
      <c r="X4" s="16"/>
      <c r="Y4" s="16"/>
      <c r="Z4" s="16"/>
      <c r="AA4" s="16"/>
      <c r="AB4" s="16"/>
    </row>
    <row r="5" spans="2:38" ht="24" customHeight="1" x14ac:dyDescent="0.3">
      <c r="D5" s="115"/>
      <c r="E5" s="116"/>
      <c r="G5" s="108"/>
      <c r="H5" s="107"/>
      <c r="I5" s="15"/>
      <c r="J5" s="15"/>
      <c r="K5" s="15"/>
      <c r="L5" s="15"/>
      <c r="M5" s="15"/>
      <c r="N5" s="15"/>
      <c r="O5" s="15"/>
    </row>
    <row r="6" spans="2:38" s="43" customFormat="1" ht="5.25" customHeight="1" x14ac:dyDescent="0.3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42"/>
    </row>
    <row r="7" spans="2:38" ht="15.75" customHeight="1" x14ac:dyDescent="0.3">
      <c r="B7" s="102" t="s">
        <v>32</v>
      </c>
      <c r="C7" s="102"/>
      <c r="D7" s="102"/>
      <c r="E7" s="117" t="s">
        <v>30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00" t="s">
        <v>20</v>
      </c>
      <c r="V7" s="100"/>
      <c r="W7" s="100"/>
      <c r="X7" s="100"/>
      <c r="Y7" s="100"/>
      <c r="Z7" s="100"/>
      <c r="AA7" s="100"/>
      <c r="AB7" s="100"/>
      <c r="AC7" s="100"/>
      <c r="AD7" s="100"/>
      <c r="AE7" s="101" t="s">
        <v>31</v>
      </c>
      <c r="AF7" s="101"/>
      <c r="AG7" s="101"/>
      <c r="AH7" s="101"/>
      <c r="AI7" s="101"/>
      <c r="AJ7" s="101"/>
      <c r="AK7" s="101"/>
      <c r="AL7" s="101"/>
    </row>
    <row r="8" spans="2:38" s="45" customFormat="1" ht="93.75" customHeight="1" x14ac:dyDescent="0.25">
      <c r="B8" s="8" t="s">
        <v>0</v>
      </c>
      <c r="C8" s="8" t="s">
        <v>118</v>
      </c>
      <c r="D8" s="8" t="s">
        <v>1</v>
      </c>
      <c r="E8" s="92" t="s">
        <v>24</v>
      </c>
      <c r="F8" s="93" t="s">
        <v>86</v>
      </c>
      <c r="G8" s="92" t="s">
        <v>37</v>
      </c>
      <c r="H8" s="92" t="s">
        <v>52</v>
      </c>
      <c r="I8" s="97" t="s">
        <v>110</v>
      </c>
      <c r="J8" s="97" t="s">
        <v>111</v>
      </c>
      <c r="K8" s="97" t="s">
        <v>112</v>
      </c>
      <c r="L8" s="99" t="s">
        <v>109</v>
      </c>
      <c r="M8" s="98" t="s">
        <v>113</v>
      </c>
      <c r="N8" s="96" t="s">
        <v>114</v>
      </c>
      <c r="O8" s="94" t="s">
        <v>92</v>
      </c>
      <c r="P8" s="92" t="s">
        <v>115</v>
      </c>
      <c r="Q8" s="93" t="s">
        <v>8</v>
      </c>
      <c r="R8" s="93" t="s">
        <v>99</v>
      </c>
      <c r="S8" s="95" t="s">
        <v>89</v>
      </c>
      <c r="T8" s="92" t="s">
        <v>58</v>
      </c>
      <c r="U8" s="8" t="s">
        <v>27</v>
      </c>
      <c r="V8" s="52" t="s">
        <v>88</v>
      </c>
      <c r="W8" s="8" t="s">
        <v>108</v>
      </c>
      <c r="X8" s="44" t="s">
        <v>28</v>
      </c>
      <c r="Y8" s="8" t="s">
        <v>29</v>
      </c>
      <c r="Z8" s="8" t="s">
        <v>59</v>
      </c>
      <c r="AA8" s="8" t="s">
        <v>119</v>
      </c>
      <c r="AB8" s="60" t="s">
        <v>93</v>
      </c>
      <c r="AC8" s="13" t="s">
        <v>87</v>
      </c>
      <c r="AD8" s="8" t="s">
        <v>43</v>
      </c>
      <c r="AE8" s="8"/>
      <c r="AF8" s="8" t="s">
        <v>31</v>
      </c>
      <c r="AG8" s="59" t="s">
        <v>38</v>
      </c>
      <c r="AH8" s="59" t="s">
        <v>39</v>
      </c>
      <c r="AI8" s="61" t="s">
        <v>48</v>
      </c>
      <c r="AJ8" s="9" t="s">
        <v>51</v>
      </c>
      <c r="AK8" s="9" t="s">
        <v>53</v>
      </c>
      <c r="AL8" s="9" t="s">
        <v>19</v>
      </c>
    </row>
    <row r="9" spans="2:38" ht="57.75" customHeight="1" x14ac:dyDescent="0.3">
      <c r="B9" s="7"/>
      <c r="C9" s="7"/>
      <c r="D9" s="7"/>
      <c r="E9" s="7"/>
      <c r="F9" s="7" t="s">
        <v>42</v>
      </c>
      <c r="G9" s="7" t="s">
        <v>42</v>
      </c>
      <c r="H9" s="7" t="str">
        <f t="shared" ref="H9:H29" si="0">IF(G9="Cuestión","ISO 9001",IF(G9="Aspecto","ISO 14001 AMBIENTAL",IF(G9="Peligro","ISO 45001",IF(G9="-","-",))))</f>
        <v>-</v>
      </c>
      <c r="I9" s="7" t="s">
        <v>42</v>
      </c>
      <c r="J9" s="7" t="s">
        <v>42</v>
      </c>
      <c r="K9" s="7" t="s">
        <v>42</v>
      </c>
      <c r="L9" s="7" t="s">
        <v>42</v>
      </c>
      <c r="M9" s="7" t="str">
        <f t="shared" ref="M9" si="1">IF(G9="PELIGRO", "N/A", IF(G9="Aspecto", "N/A", " "))</f>
        <v xml:space="preserve"> </v>
      </c>
      <c r="N9" s="7" t="str">
        <f t="shared" ref="N9:N29" si="2">IF(G9="CUESTIÓN","N/A", IF(G9="ASPECTO", "N/A", " "))</f>
        <v xml:space="preserve"> </v>
      </c>
      <c r="O9" s="7">
        <v>1</v>
      </c>
      <c r="P9" s="7"/>
      <c r="Q9" s="7" t="s">
        <v>42</v>
      </c>
      <c r="R9" s="7" t="s">
        <v>42</v>
      </c>
      <c r="S9" s="57" t="e">
        <f t="shared" ref="S9:S17" si="3">IF(F9="NO",Q9*R9*1.3,Q9*R9)</f>
        <v>#VALUE!</v>
      </c>
      <c r="T9" s="10" t="e">
        <f t="shared" ref="T9:T17" si="4">IF(AND(S9&gt;=1,S9&lt;=9),"Aceptable",IF(AND(S9&gt;9,S9&lt;17),"Mitigar",IF(S9&gt;=17,"No aceptable"," ")))</f>
        <v>#VALUE!</v>
      </c>
      <c r="U9" s="7" t="s">
        <v>42</v>
      </c>
      <c r="V9" s="51" t="str">
        <f t="shared" ref="V9:V17" si="5">IF(U9="Inexistencia de Control", S9*1, IF(U9="Control No documentado", S9*0.8, IF(U9="Control documentado", S9*0.6, IF(U9="Evidencia de control", S9*0.4, IF(U9="control automatizado", S9*0.2, " ")))))</f>
        <v xml:space="preserve"> </v>
      </c>
      <c r="W9" s="10" t="str">
        <f>IF(U9="Control no documentado","No aceptable",IF(U9="Inexistencia de control","No aceptable",IF(V9&lt;=7,"Aceptable",IF(AND(V9&gt;7,V9&lt;=14),"Mitigar",IF(V9&gt;=15,"No aceptable"," ")))))</f>
        <v>No aceptable</v>
      </c>
      <c r="X9" s="7">
        <v>1</v>
      </c>
      <c r="Y9" s="7" t="str">
        <f t="shared" ref="Y9" si="6">IF(U9="Inexistencia de control", "Documentar en la oportunidad la documentación del control", IF(U9="Control no documentado", "Documentar en la oportunidad la documentación del control", " "))</f>
        <v xml:space="preserve"> </v>
      </c>
      <c r="Z9" s="7" t="str">
        <f t="shared" ref="Z9" si="7">IF(U9="INEXISTENCIA DE CONTROL", "N/A", "DESCRIBIR EVIDENCIA")</f>
        <v>DESCRIBIR EVIDENCIA</v>
      </c>
      <c r="AA9" s="7" t="str">
        <f t="shared" ref="AA9" si="8">IF(U9="inexistencia de control","N/A", " ")</f>
        <v xml:space="preserve"> </v>
      </c>
      <c r="AB9" s="7" t="str">
        <f t="shared" ref="AB9:AB18" si="9">IF(W9="mitigar","Sí", IF(W9="No aceptable", "Sí", "No"))</f>
        <v>Sí</v>
      </c>
      <c r="AC9" s="51" t="str">
        <f t="shared" ref="AC9:AC18" si="10">IF(Q9=5,"NECESARIO", IF(Q9=4,"NECESARIO", IF(Q9=3,"N/A", IF(Q9=2,"N/A", IF(Q9=2,"N/A", IF(Q9=1,"N/A", IF(Q9="-","KPI",)))))))</f>
        <v>KPI</v>
      </c>
      <c r="AD9" s="58" t="str">
        <f>(IF(AC9="N/A","No necesario",IF(AC9="Necesario","Consultar matriz FOR-PSGC-010.02 MATRIZ DE EFICACIA POR PROCESO y si no cuenta con él solicitarlo al área de Sistemas de Gestión: sistemasdegestion@marinsa.com.mx.", " ")))</f>
        <v xml:space="preserve"> </v>
      </c>
      <c r="AE9" s="53"/>
      <c r="AF9" s="56"/>
      <c r="AG9" s="46" t="s">
        <v>42</v>
      </c>
      <c r="AH9" s="47" t="s">
        <v>42</v>
      </c>
      <c r="AI9" s="14" t="e">
        <f>AG9*AH9</f>
        <v>#VALUE!</v>
      </c>
      <c r="AJ9" s="7" t="e">
        <f>IF(AI9=1,"PLAN A LARGO PLAZO", IF(AI9=2,"PLAN A LARGO PLAZO", IF(AI9=3,"PLAN MEDIANO PLAZO", IF(AI9=4,"PLAN MEDIANO PLAZO", IF(AI9=6,"PLAN A CORTO PLAZO", IF(AI9=8,"PLAN A CORTO PLAZO", IF(AI9=9,"PLAN A CORTO PLAZO")))))))</f>
        <v>#VALUE!</v>
      </c>
      <c r="AK9" s="48"/>
      <c r="AL9" s="49">
        <v>44012</v>
      </c>
    </row>
    <row r="10" spans="2:38" ht="57.75" customHeight="1" x14ac:dyDescent="0.3">
      <c r="B10" s="7"/>
      <c r="C10" s="7"/>
      <c r="D10" s="7"/>
      <c r="E10" s="7"/>
      <c r="F10" s="7" t="s">
        <v>42</v>
      </c>
      <c r="G10" s="7" t="s">
        <v>42</v>
      </c>
      <c r="H10" s="7" t="str">
        <f t="shared" si="0"/>
        <v>-</v>
      </c>
      <c r="I10" s="7" t="s">
        <v>42</v>
      </c>
      <c r="J10" s="7" t="s">
        <v>42</v>
      </c>
      <c r="K10" s="7" t="s">
        <v>42</v>
      </c>
      <c r="L10" s="7" t="s">
        <v>42</v>
      </c>
      <c r="M10" s="7" t="str">
        <f t="shared" ref="M10:M29" si="11">IF(G10="PELIGRO", "N/A", IF(G10="Aspecto", "N/A", " "))</f>
        <v xml:space="preserve"> </v>
      </c>
      <c r="N10" s="7" t="str">
        <f t="shared" si="2"/>
        <v xml:space="preserve"> </v>
      </c>
      <c r="O10" s="7">
        <v>2</v>
      </c>
      <c r="P10" s="7"/>
      <c r="Q10" s="7" t="s">
        <v>42</v>
      </c>
      <c r="R10" s="7" t="s">
        <v>42</v>
      </c>
      <c r="S10" s="57" t="e">
        <f t="shared" si="3"/>
        <v>#VALUE!</v>
      </c>
      <c r="T10" s="10" t="e">
        <f t="shared" si="4"/>
        <v>#VALUE!</v>
      </c>
      <c r="U10" s="7" t="s">
        <v>42</v>
      </c>
      <c r="V10" s="51" t="str">
        <f t="shared" si="5"/>
        <v xml:space="preserve"> </v>
      </c>
      <c r="W10" s="10" t="str">
        <f t="shared" ref="W10:W18" si="12">IF(U10="Control no documentado","No aceptable",IF(U10="Inexistencia de control","No aceptable",IF(V10&lt;=7,"Aceptable",IF(AND(V10&gt;7,V10&lt;=14),"Mitigar",IF(V10&gt;=15,"No aceptable"," ")))))</f>
        <v>No aceptable</v>
      </c>
      <c r="X10" s="7">
        <v>2</v>
      </c>
      <c r="Y10" s="7" t="str">
        <f t="shared" ref="Y10:Y17" si="13">IF(U10="Inexistencia de control", "Documentar en la oportunidad la documentación del control", IF(U10="Control no documentado", "Documentar en la oportunidad la documentación del control", " "))</f>
        <v xml:space="preserve"> </v>
      </c>
      <c r="Z10" s="7" t="str">
        <f t="shared" ref="Z10:Z17" si="14">IF(U10="INEXISTENCIA DE CONTROL", "N/A", "DESCRIBIR EVIDENCIA")</f>
        <v>DESCRIBIR EVIDENCIA</v>
      </c>
      <c r="AA10" s="7" t="str">
        <f t="shared" ref="AA10:AA17" si="15">IF(U10="inexistencia de control","N/A", " ")</f>
        <v xml:space="preserve"> </v>
      </c>
      <c r="AB10" s="7" t="str">
        <f t="shared" si="9"/>
        <v>Sí</v>
      </c>
      <c r="AC10" s="51" t="str">
        <f t="shared" si="10"/>
        <v>KPI</v>
      </c>
      <c r="AD10" s="58" t="str">
        <f t="shared" ref="AD10:AD29" si="16">(IF(AC10="N/A","No necesario",IF(AC10="Necesario","Consultar matriz FOR-PSGC-010.02 MATRIZ DE EFICACIA POR PROCESO y si no cuenta con él solicitarlo al área de Sistemas de Gestión: sistemasdegestion@marinsa.com.mx.", " ")))</f>
        <v xml:space="preserve"> </v>
      </c>
      <c r="AE10" s="54"/>
      <c r="AF10" s="56"/>
      <c r="AG10" s="46" t="s">
        <v>42</v>
      </c>
      <c r="AH10" s="47" t="s">
        <v>42</v>
      </c>
      <c r="AI10" s="14" t="e">
        <f t="shared" ref="AI10:AI18" si="17">AG10*AH10</f>
        <v>#VALUE!</v>
      </c>
      <c r="AJ10" s="7" t="e">
        <f t="shared" ref="AJ10:AJ29" si="18">IF(AI10=1,"PLAN A LARGO PLAZO", IF(AI10=2,"PLAN A LARGO PLAZO", IF(AI10=3,"PLAN MEDIANO PLAZO", IF(AI10=4,"PLAN MEDIANO PLAZO", IF(AI10=6,"PLAN A CORTO PLAZO", IF(AI10=8,"PLAN A CORTO PLAZO", IF(AI10=9,"PLAN A CORTO PLAZO")))))))</f>
        <v>#VALUE!</v>
      </c>
      <c r="AK10" s="48"/>
      <c r="AL10" s="49">
        <v>43740</v>
      </c>
    </row>
    <row r="11" spans="2:38" ht="57.75" customHeight="1" x14ac:dyDescent="0.3">
      <c r="B11" s="7"/>
      <c r="C11" s="7"/>
      <c r="D11" s="7"/>
      <c r="E11" s="7"/>
      <c r="F11" s="7" t="s">
        <v>42</v>
      </c>
      <c r="G11" s="7" t="s">
        <v>42</v>
      </c>
      <c r="H11" s="7" t="str">
        <f t="shared" si="0"/>
        <v>-</v>
      </c>
      <c r="I11" s="7" t="s">
        <v>42</v>
      </c>
      <c r="J11" s="7" t="s">
        <v>42</v>
      </c>
      <c r="K11" s="7" t="s">
        <v>42</v>
      </c>
      <c r="L11" s="7" t="s">
        <v>42</v>
      </c>
      <c r="M11" s="7" t="str">
        <f t="shared" si="11"/>
        <v xml:space="preserve"> </v>
      </c>
      <c r="N11" s="7" t="str">
        <f t="shared" si="2"/>
        <v xml:space="preserve"> </v>
      </c>
      <c r="O11" s="7">
        <v>3</v>
      </c>
      <c r="P11" s="7"/>
      <c r="Q11" s="7" t="s">
        <v>42</v>
      </c>
      <c r="R11" s="7" t="s">
        <v>42</v>
      </c>
      <c r="S11" s="57" t="e">
        <f t="shared" si="3"/>
        <v>#VALUE!</v>
      </c>
      <c r="T11" s="10" t="e">
        <f t="shared" si="4"/>
        <v>#VALUE!</v>
      </c>
      <c r="U11" s="7" t="s">
        <v>42</v>
      </c>
      <c r="V11" s="51" t="str">
        <f t="shared" si="5"/>
        <v xml:space="preserve"> </v>
      </c>
      <c r="W11" s="10" t="str">
        <f t="shared" si="12"/>
        <v>No aceptable</v>
      </c>
      <c r="X11" s="7">
        <v>3</v>
      </c>
      <c r="Y11" s="7" t="str">
        <f t="shared" si="13"/>
        <v xml:space="preserve"> </v>
      </c>
      <c r="Z11" s="7" t="str">
        <f t="shared" si="14"/>
        <v>DESCRIBIR EVIDENCIA</v>
      </c>
      <c r="AA11" s="7" t="str">
        <f t="shared" si="15"/>
        <v xml:space="preserve"> </v>
      </c>
      <c r="AB11" s="7" t="str">
        <f t="shared" si="9"/>
        <v>Sí</v>
      </c>
      <c r="AC11" s="51" t="str">
        <f t="shared" si="10"/>
        <v>KPI</v>
      </c>
      <c r="AD11" s="58" t="str">
        <f t="shared" si="16"/>
        <v xml:space="preserve"> </v>
      </c>
      <c r="AE11" s="54"/>
      <c r="AF11" s="56"/>
      <c r="AG11" s="46" t="s">
        <v>42</v>
      </c>
      <c r="AH11" s="47" t="s">
        <v>42</v>
      </c>
      <c r="AI11" s="14" t="e">
        <f t="shared" si="17"/>
        <v>#VALUE!</v>
      </c>
      <c r="AJ11" s="7" t="e">
        <f t="shared" si="18"/>
        <v>#VALUE!</v>
      </c>
      <c r="AK11" s="48"/>
      <c r="AL11" s="49">
        <v>43741</v>
      </c>
    </row>
    <row r="12" spans="2:38" ht="57.75" customHeight="1" x14ac:dyDescent="0.3">
      <c r="B12" s="7"/>
      <c r="C12" s="7"/>
      <c r="D12" s="7"/>
      <c r="E12" s="7"/>
      <c r="F12" s="7" t="s">
        <v>42</v>
      </c>
      <c r="G12" s="7" t="s">
        <v>42</v>
      </c>
      <c r="H12" s="7" t="str">
        <f t="shared" si="0"/>
        <v>-</v>
      </c>
      <c r="I12" s="7" t="s">
        <v>42</v>
      </c>
      <c r="J12" s="7" t="s">
        <v>42</v>
      </c>
      <c r="K12" s="7" t="s">
        <v>42</v>
      </c>
      <c r="L12" s="7" t="s">
        <v>42</v>
      </c>
      <c r="M12" s="7" t="str">
        <f t="shared" si="11"/>
        <v xml:space="preserve"> </v>
      </c>
      <c r="N12" s="7" t="str">
        <f t="shared" si="2"/>
        <v xml:space="preserve"> </v>
      </c>
      <c r="O12" s="7">
        <v>4</v>
      </c>
      <c r="P12" s="7"/>
      <c r="Q12" s="7" t="s">
        <v>42</v>
      </c>
      <c r="R12" s="7" t="s">
        <v>42</v>
      </c>
      <c r="S12" s="57" t="e">
        <f t="shared" si="3"/>
        <v>#VALUE!</v>
      </c>
      <c r="T12" s="10" t="e">
        <f t="shared" si="4"/>
        <v>#VALUE!</v>
      </c>
      <c r="U12" s="7" t="s">
        <v>42</v>
      </c>
      <c r="V12" s="51" t="str">
        <f t="shared" si="5"/>
        <v xml:space="preserve"> </v>
      </c>
      <c r="W12" s="10" t="str">
        <f t="shared" si="12"/>
        <v>No aceptable</v>
      </c>
      <c r="X12" s="7">
        <v>4</v>
      </c>
      <c r="Y12" s="7" t="str">
        <f t="shared" si="13"/>
        <v xml:space="preserve"> </v>
      </c>
      <c r="Z12" s="7" t="str">
        <f t="shared" si="14"/>
        <v>DESCRIBIR EVIDENCIA</v>
      </c>
      <c r="AA12" s="7" t="str">
        <f t="shared" si="15"/>
        <v xml:space="preserve"> </v>
      </c>
      <c r="AB12" s="7" t="str">
        <f t="shared" si="9"/>
        <v>Sí</v>
      </c>
      <c r="AC12" s="51" t="str">
        <f t="shared" si="10"/>
        <v>KPI</v>
      </c>
      <c r="AD12" s="58" t="str">
        <f t="shared" si="16"/>
        <v xml:space="preserve"> </v>
      </c>
      <c r="AE12" s="54"/>
      <c r="AF12" s="7"/>
      <c r="AG12" s="46" t="s">
        <v>42</v>
      </c>
      <c r="AH12" s="47" t="s">
        <v>42</v>
      </c>
      <c r="AI12" s="14" t="e">
        <f t="shared" si="17"/>
        <v>#VALUE!</v>
      </c>
      <c r="AJ12" s="7" t="e">
        <f t="shared" si="18"/>
        <v>#VALUE!</v>
      </c>
      <c r="AK12" s="48"/>
      <c r="AL12" s="49">
        <v>43742</v>
      </c>
    </row>
    <row r="13" spans="2:38" ht="57.75" customHeight="1" x14ac:dyDescent="0.3">
      <c r="B13" s="7"/>
      <c r="C13" s="7"/>
      <c r="D13" s="7"/>
      <c r="E13" s="7"/>
      <c r="F13" s="7" t="s">
        <v>42</v>
      </c>
      <c r="G13" s="7" t="s">
        <v>42</v>
      </c>
      <c r="H13" s="7" t="str">
        <f t="shared" si="0"/>
        <v>-</v>
      </c>
      <c r="I13" s="7" t="s">
        <v>42</v>
      </c>
      <c r="J13" s="7" t="s">
        <v>42</v>
      </c>
      <c r="K13" s="7" t="s">
        <v>42</v>
      </c>
      <c r="L13" s="7" t="s">
        <v>42</v>
      </c>
      <c r="M13" s="7" t="str">
        <f t="shared" si="11"/>
        <v xml:space="preserve"> </v>
      </c>
      <c r="N13" s="7" t="str">
        <f t="shared" si="2"/>
        <v xml:space="preserve"> </v>
      </c>
      <c r="O13" s="7">
        <v>5</v>
      </c>
      <c r="P13" s="7"/>
      <c r="Q13" s="7" t="s">
        <v>42</v>
      </c>
      <c r="R13" s="7" t="s">
        <v>42</v>
      </c>
      <c r="S13" s="57" t="e">
        <f t="shared" si="3"/>
        <v>#VALUE!</v>
      </c>
      <c r="T13" s="10" t="e">
        <f t="shared" si="4"/>
        <v>#VALUE!</v>
      </c>
      <c r="U13" s="7" t="s">
        <v>42</v>
      </c>
      <c r="V13" s="51" t="str">
        <f t="shared" si="5"/>
        <v xml:space="preserve"> </v>
      </c>
      <c r="W13" s="10" t="str">
        <f t="shared" si="12"/>
        <v>No aceptable</v>
      </c>
      <c r="X13" s="7">
        <v>5</v>
      </c>
      <c r="Y13" s="7" t="str">
        <f t="shared" si="13"/>
        <v xml:space="preserve"> </v>
      </c>
      <c r="Z13" s="7" t="str">
        <f t="shared" si="14"/>
        <v>DESCRIBIR EVIDENCIA</v>
      </c>
      <c r="AA13" s="7" t="str">
        <f t="shared" si="15"/>
        <v xml:space="preserve"> </v>
      </c>
      <c r="AB13" s="7" t="str">
        <f t="shared" si="9"/>
        <v>Sí</v>
      </c>
      <c r="AC13" s="51" t="str">
        <f t="shared" si="10"/>
        <v>KPI</v>
      </c>
      <c r="AD13" s="58" t="str">
        <f t="shared" si="16"/>
        <v xml:space="preserve"> </v>
      </c>
      <c r="AE13" s="54"/>
      <c r="AF13" s="7"/>
      <c r="AG13" s="46" t="s">
        <v>42</v>
      </c>
      <c r="AH13" s="47" t="s">
        <v>42</v>
      </c>
      <c r="AI13" s="14" t="e">
        <f t="shared" si="17"/>
        <v>#VALUE!</v>
      </c>
      <c r="AJ13" s="7" t="e">
        <f t="shared" si="18"/>
        <v>#VALUE!</v>
      </c>
      <c r="AK13" s="48"/>
      <c r="AL13" s="49">
        <v>43743</v>
      </c>
    </row>
    <row r="14" spans="2:38" ht="57.75" customHeight="1" x14ac:dyDescent="0.3">
      <c r="B14" s="7"/>
      <c r="C14" s="7"/>
      <c r="D14" s="7"/>
      <c r="E14" s="7"/>
      <c r="F14" s="7" t="s">
        <v>42</v>
      </c>
      <c r="G14" s="7" t="s">
        <v>42</v>
      </c>
      <c r="H14" s="7" t="str">
        <f t="shared" si="0"/>
        <v>-</v>
      </c>
      <c r="I14" s="7" t="s">
        <v>42</v>
      </c>
      <c r="J14" s="7" t="s">
        <v>42</v>
      </c>
      <c r="K14" s="7" t="s">
        <v>42</v>
      </c>
      <c r="L14" s="7" t="s">
        <v>42</v>
      </c>
      <c r="M14" s="7" t="str">
        <f t="shared" si="11"/>
        <v xml:space="preserve"> </v>
      </c>
      <c r="N14" s="7" t="str">
        <f t="shared" si="2"/>
        <v xml:space="preserve"> </v>
      </c>
      <c r="O14" s="7">
        <v>6</v>
      </c>
      <c r="P14" s="7"/>
      <c r="Q14" s="7" t="s">
        <v>42</v>
      </c>
      <c r="R14" s="7" t="s">
        <v>42</v>
      </c>
      <c r="S14" s="57" t="e">
        <f t="shared" si="3"/>
        <v>#VALUE!</v>
      </c>
      <c r="T14" s="10" t="e">
        <f t="shared" si="4"/>
        <v>#VALUE!</v>
      </c>
      <c r="U14" s="7" t="s">
        <v>42</v>
      </c>
      <c r="V14" s="51" t="str">
        <f t="shared" si="5"/>
        <v xml:space="preserve"> </v>
      </c>
      <c r="W14" s="10" t="str">
        <f t="shared" si="12"/>
        <v>No aceptable</v>
      </c>
      <c r="X14" s="7">
        <v>6</v>
      </c>
      <c r="Y14" s="7" t="str">
        <f t="shared" si="13"/>
        <v xml:space="preserve"> </v>
      </c>
      <c r="Z14" s="7" t="str">
        <f t="shared" si="14"/>
        <v>DESCRIBIR EVIDENCIA</v>
      </c>
      <c r="AA14" s="7" t="str">
        <f t="shared" si="15"/>
        <v xml:space="preserve"> </v>
      </c>
      <c r="AB14" s="7" t="str">
        <f t="shared" si="9"/>
        <v>Sí</v>
      </c>
      <c r="AC14" s="51" t="str">
        <f t="shared" si="10"/>
        <v>KPI</v>
      </c>
      <c r="AD14" s="58" t="str">
        <f t="shared" si="16"/>
        <v xml:space="preserve"> </v>
      </c>
      <c r="AE14" s="54"/>
      <c r="AF14" s="7"/>
      <c r="AG14" s="46" t="s">
        <v>42</v>
      </c>
      <c r="AH14" s="47" t="s">
        <v>42</v>
      </c>
      <c r="AI14" s="14" t="e">
        <f t="shared" si="17"/>
        <v>#VALUE!</v>
      </c>
      <c r="AJ14" s="7" t="e">
        <f t="shared" si="18"/>
        <v>#VALUE!</v>
      </c>
      <c r="AK14" s="48"/>
      <c r="AL14" s="49">
        <v>43744</v>
      </c>
    </row>
    <row r="15" spans="2:38" ht="57.75" customHeight="1" x14ac:dyDescent="0.3">
      <c r="B15" s="7"/>
      <c r="C15" s="7"/>
      <c r="D15" s="7"/>
      <c r="E15" s="7"/>
      <c r="F15" s="7" t="s">
        <v>42</v>
      </c>
      <c r="G15" s="7" t="s">
        <v>42</v>
      </c>
      <c r="H15" s="7" t="str">
        <f t="shared" si="0"/>
        <v>-</v>
      </c>
      <c r="I15" s="7" t="s">
        <v>42</v>
      </c>
      <c r="J15" s="7" t="s">
        <v>42</v>
      </c>
      <c r="K15" s="7" t="s">
        <v>42</v>
      </c>
      <c r="L15" s="7" t="s">
        <v>42</v>
      </c>
      <c r="M15" s="7" t="str">
        <f t="shared" si="11"/>
        <v xml:space="preserve"> </v>
      </c>
      <c r="N15" s="7" t="str">
        <f t="shared" si="2"/>
        <v xml:space="preserve"> </v>
      </c>
      <c r="O15" s="7">
        <v>7</v>
      </c>
      <c r="P15" s="7"/>
      <c r="Q15" s="7" t="s">
        <v>42</v>
      </c>
      <c r="R15" s="7" t="s">
        <v>42</v>
      </c>
      <c r="S15" s="57" t="e">
        <f t="shared" si="3"/>
        <v>#VALUE!</v>
      </c>
      <c r="T15" s="10" t="e">
        <f t="shared" si="4"/>
        <v>#VALUE!</v>
      </c>
      <c r="U15" s="7" t="s">
        <v>42</v>
      </c>
      <c r="V15" s="51" t="str">
        <f t="shared" si="5"/>
        <v xml:space="preserve"> </v>
      </c>
      <c r="W15" s="10" t="str">
        <f t="shared" si="12"/>
        <v>No aceptable</v>
      </c>
      <c r="X15" s="7">
        <v>7</v>
      </c>
      <c r="Y15" s="7" t="str">
        <f t="shared" si="13"/>
        <v xml:space="preserve"> </v>
      </c>
      <c r="Z15" s="7" t="str">
        <f t="shared" si="14"/>
        <v>DESCRIBIR EVIDENCIA</v>
      </c>
      <c r="AA15" s="7" t="str">
        <f t="shared" si="15"/>
        <v xml:space="preserve"> </v>
      </c>
      <c r="AB15" s="7" t="str">
        <f t="shared" si="9"/>
        <v>Sí</v>
      </c>
      <c r="AC15" s="51" t="str">
        <f t="shared" si="10"/>
        <v>KPI</v>
      </c>
      <c r="AD15" s="58" t="str">
        <f t="shared" si="16"/>
        <v xml:space="preserve"> </v>
      </c>
      <c r="AE15" s="54"/>
      <c r="AF15" s="7"/>
      <c r="AG15" s="46" t="s">
        <v>42</v>
      </c>
      <c r="AH15" s="47" t="s">
        <v>42</v>
      </c>
      <c r="AI15" s="14" t="e">
        <f t="shared" si="17"/>
        <v>#VALUE!</v>
      </c>
      <c r="AJ15" s="7" t="e">
        <f t="shared" si="18"/>
        <v>#VALUE!</v>
      </c>
      <c r="AK15" s="48"/>
      <c r="AL15" s="49">
        <v>43745</v>
      </c>
    </row>
    <row r="16" spans="2:38" ht="57.75" customHeight="1" x14ac:dyDescent="0.3">
      <c r="B16" s="7"/>
      <c r="C16" s="7"/>
      <c r="D16" s="7"/>
      <c r="E16" s="7"/>
      <c r="F16" s="7" t="s">
        <v>42</v>
      </c>
      <c r="G16" s="7" t="s">
        <v>42</v>
      </c>
      <c r="H16" s="7" t="str">
        <f t="shared" si="0"/>
        <v>-</v>
      </c>
      <c r="I16" s="7" t="s">
        <v>42</v>
      </c>
      <c r="J16" s="7" t="s">
        <v>42</v>
      </c>
      <c r="K16" s="7" t="s">
        <v>42</v>
      </c>
      <c r="L16" s="7" t="s">
        <v>42</v>
      </c>
      <c r="M16" s="7" t="str">
        <f t="shared" si="11"/>
        <v xml:space="preserve"> </v>
      </c>
      <c r="N16" s="7" t="str">
        <f t="shared" si="2"/>
        <v xml:space="preserve"> </v>
      </c>
      <c r="O16" s="7">
        <v>8</v>
      </c>
      <c r="P16" s="7"/>
      <c r="Q16" s="7" t="s">
        <v>42</v>
      </c>
      <c r="R16" s="7" t="s">
        <v>42</v>
      </c>
      <c r="S16" s="57" t="e">
        <f t="shared" si="3"/>
        <v>#VALUE!</v>
      </c>
      <c r="T16" s="10" t="e">
        <f t="shared" si="4"/>
        <v>#VALUE!</v>
      </c>
      <c r="U16" s="7" t="s">
        <v>42</v>
      </c>
      <c r="V16" s="51" t="str">
        <f t="shared" si="5"/>
        <v xml:space="preserve"> </v>
      </c>
      <c r="W16" s="10" t="str">
        <f t="shared" si="12"/>
        <v>No aceptable</v>
      </c>
      <c r="X16" s="7">
        <v>8</v>
      </c>
      <c r="Y16" s="7" t="str">
        <f t="shared" si="13"/>
        <v xml:space="preserve"> </v>
      </c>
      <c r="Z16" s="7" t="str">
        <f t="shared" si="14"/>
        <v>DESCRIBIR EVIDENCIA</v>
      </c>
      <c r="AA16" s="7" t="str">
        <f t="shared" si="15"/>
        <v xml:space="preserve"> </v>
      </c>
      <c r="AB16" s="7" t="str">
        <f t="shared" si="9"/>
        <v>Sí</v>
      </c>
      <c r="AC16" s="51" t="str">
        <f t="shared" si="10"/>
        <v>KPI</v>
      </c>
      <c r="AD16" s="58" t="str">
        <f t="shared" si="16"/>
        <v xml:space="preserve"> </v>
      </c>
      <c r="AE16" s="54"/>
      <c r="AF16" s="7"/>
      <c r="AG16" s="46" t="s">
        <v>42</v>
      </c>
      <c r="AH16" s="47" t="s">
        <v>42</v>
      </c>
      <c r="AI16" s="14" t="e">
        <f t="shared" si="17"/>
        <v>#VALUE!</v>
      </c>
      <c r="AJ16" s="7" t="e">
        <f t="shared" si="18"/>
        <v>#VALUE!</v>
      </c>
      <c r="AK16" s="48"/>
      <c r="AL16" s="49">
        <v>43746</v>
      </c>
    </row>
    <row r="17" spans="1:38" ht="57.75" customHeight="1" x14ac:dyDescent="0.3">
      <c r="B17" s="7"/>
      <c r="C17" s="7"/>
      <c r="D17" s="7"/>
      <c r="E17" s="7"/>
      <c r="F17" s="7" t="s">
        <v>42</v>
      </c>
      <c r="G17" s="7" t="s">
        <v>42</v>
      </c>
      <c r="H17" s="7" t="str">
        <f t="shared" si="0"/>
        <v>-</v>
      </c>
      <c r="I17" s="7" t="s">
        <v>42</v>
      </c>
      <c r="J17" s="7" t="s">
        <v>42</v>
      </c>
      <c r="K17" s="7" t="s">
        <v>42</v>
      </c>
      <c r="L17" s="7" t="s">
        <v>42</v>
      </c>
      <c r="M17" s="7" t="str">
        <f t="shared" si="11"/>
        <v xml:space="preserve"> </v>
      </c>
      <c r="N17" s="7" t="str">
        <f t="shared" si="2"/>
        <v xml:space="preserve"> </v>
      </c>
      <c r="O17" s="7">
        <v>9</v>
      </c>
      <c r="P17" s="7"/>
      <c r="Q17" s="7" t="s">
        <v>42</v>
      </c>
      <c r="R17" s="7" t="s">
        <v>42</v>
      </c>
      <c r="S17" s="57" t="e">
        <f t="shared" si="3"/>
        <v>#VALUE!</v>
      </c>
      <c r="T17" s="10" t="e">
        <f t="shared" si="4"/>
        <v>#VALUE!</v>
      </c>
      <c r="U17" s="7" t="s">
        <v>42</v>
      </c>
      <c r="V17" s="51" t="str">
        <f t="shared" si="5"/>
        <v xml:space="preserve"> </v>
      </c>
      <c r="W17" s="10" t="str">
        <f t="shared" si="12"/>
        <v>No aceptable</v>
      </c>
      <c r="X17" s="7">
        <v>9</v>
      </c>
      <c r="Y17" s="7" t="str">
        <f t="shared" si="13"/>
        <v xml:space="preserve"> </v>
      </c>
      <c r="Z17" s="7" t="str">
        <f t="shared" si="14"/>
        <v>DESCRIBIR EVIDENCIA</v>
      </c>
      <c r="AA17" s="7" t="str">
        <f t="shared" si="15"/>
        <v xml:space="preserve"> </v>
      </c>
      <c r="AB17" s="7" t="str">
        <f t="shared" si="9"/>
        <v>Sí</v>
      </c>
      <c r="AC17" s="51" t="str">
        <f t="shared" si="10"/>
        <v>KPI</v>
      </c>
      <c r="AD17" s="58" t="str">
        <f t="shared" si="16"/>
        <v xml:space="preserve"> </v>
      </c>
      <c r="AE17" s="54"/>
      <c r="AF17" s="7"/>
      <c r="AG17" s="46" t="s">
        <v>42</v>
      </c>
      <c r="AH17" s="47" t="s">
        <v>42</v>
      </c>
      <c r="AI17" s="14" t="e">
        <f t="shared" si="17"/>
        <v>#VALUE!</v>
      </c>
      <c r="AJ17" s="7" t="e">
        <f t="shared" si="18"/>
        <v>#VALUE!</v>
      </c>
      <c r="AK17" s="48"/>
      <c r="AL17" s="49">
        <v>43747</v>
      </c>
    </row>
    <row r="18" spans="1:38" ht="48" customHeight="1" x14ac:dyDescent="0.3">
      <c r="B18" s="7"/>
      <c r="C18" s="7"/>
      <c r="D18" s="7"/>
      <c r="E18" s="7"/>
      <c r="F18" s="7" t="s">
        <v>42</v>
      </c>
      <c r="G18" s="7" t="s">
        <v>42</v>
      </c>
      <c r="H18" s="7" t="str">
        <f t="shared" si="0"/>
        <v>-</v>
      </c>
      <c r="I18" s="7" t="s">
        <v>42</v>
      </c>
      <c r="J18" s="7" t="s">
        <v>42</v>
      </c>
      <c r="K18" s="7" t="s">
        <v>42</v>
      </c>
      <c r="L18" s="7" t="s">
        <v>42</v>
      </c>
      <c r="M18" s="7" t="str">
        <f t="shared" si="11"/>
        <v xml:space="preserve"> </v>
      </c>
      <c r="N18" s="7" t="str">
        <f t="shared" si="2"/>
        <v xml:space="preserve"> </v>
      </c>
      <c r="O18" s="7">
        <v>10</v>
      </c>
      <c r="P18" s="7"/>
      <c r="Q18" s="7" t="s">
        <v>42</v>
      </c>
      <c r="R18" s="7" t="s">
        <v>42</v>
      </c>
      <c r="S18" s="57" t="e">
        <f t="shared" ref="S18:S29" si="19">IF(F18="NO",Q18*R18*1.3,Q18*R18)</f>
        <v>#VALUE!</v>
      </c>
      <c r="T18" s="10" t="e">
        <f t="shared" ref="T18" si="20">IF(AND(S18&gt;=1,S18&lt;=9),"Aceptable",IF(AND(S18&gt;9,S18&lt;17),"Mitigar",IF(S18&gt;=17,"No aceptable"," ")))</f>
        <v>#VALUE!</v>
      </c>
      <c r="U18" s="7" t="s">
        <v>42</v>
      </c>
      <c r="V18" s="51" t="str">
        <f t="shared" ref="V18" si="21">IF(U18="Inexistencia de Control", S18*1, IF(U18="Control No documentado", S18*0.8, IF(U18="Control documentado", S18*0.6, IF(U18="Evidencia de control", S18*0.4, IF(U18="control automatizado", S18*0.2, " ")))))</f>
        <v xml:space="preserve"> </v>
      </c>
      <c r="W18" s="10" t="str">
        <f t="shared" si="12"/>
        <v>No aceptable</v>
      </c>
      <c r="X18" s="7">
        <v>10</v>
      </c>
      <c r="Y18" s="7" t="str">
        <f t="shared" ref="Y18" si="22">IF(U18="Inexistencia de control", "Documentar en la oportunidad la documentación del control", IF(U18="Control no documentado", "Documentar en la oportunidad la documentación del control", " "))</f>
        <v xml:space="preserve"> </v>
      </c>
      <c r="Z18" s="7" t="str">
        <f t="shared" ref="Z18" si="23">IF(U18="INEXISTENCIA DE CONTROL", "N/A", "DESCRIBIR EVIDENCIA")</f>
        <v>DESCRIBIR EVIDENCIA</v>
      </c>
      <c r="AA18" s="7" t="str">
        <f t="shared" ref="AA18" si="24">IF(U18="inexistencia de control","N/A", " ")</f>
        <v xml:space="preserve"> </v>
      </c>
      <c r="AB18" s="7" t="str">
        <f t="shared" si="9"/>
        <v>Sí</v>
      </c>
      <c r="AC18" s="51" t="str">
        <f t="shared" si="10"/>
        <v>KPI</v>
      </c>
      <c r="AD18" s="58" t="str">
        <f t="shared" si="16"/>
        <v xml:space="preserve"> </v>
      </c>
      <c r="AE18" s="54"/>
      <c r="AF18" s="7"/>
      <c r="AG18" s="46" t="s">
        <v>42</v>
      </c>
      <c r="AH18" s="47" t="s">
        <v>42</v>
      </c>
      <c r="AI18" s="14" t="e">
        <f t="shared" si="17"/>
        <v>#VALUE!</v>
      </c>
      <c r="AJ18" s="7" t="e">
        <f t="shared" si="18"/>
        <v>#VALUE!</v>
      </c>
      <c r="AK18" s="48"/>
      <c r="AL18" s="49">
        <v>43748</v>
      </c>
    </row>
    <row r="19" spans="1:38" ht="48" customHeight="1" x14ac:dyDescent="0.3">
      <c r="B19" s="7"/>
      <c r="C19" s="7"/>
      <c r="D19" s="7"/>
      <c r="E19" s="7"/>
      <c r="F19" s="7" t="s">
        <v>42</v>
      </c>
      <c r="G19" s="7" t="s">
        <v>42</v>
      </c>
      <c r="H19" s="7" t="str">
        <f t="shared" si="0"/>
        <v>-</v>
      </c>
      <c r="I19" s="7" t="s">
        <v>42</v>
      </c>
      <c r="J19" s="7" t="s">
        <v>42</v>
      </c>
      <c r="K19" s="7" t="s">
        <v>42</v>
      </c>
      <c r="L19" s="7" t="s">
        <v>42</v>
      </c>
      <c r="M19" s="7" t="str">
        <f t="shared" si="11"/>
        <v xml:space="preserve"> </v>
      </c>
      <c r="N19" s="7" t="str">
        <f t="shared" si="2"/>
        <v xml:space="preserve"> </v>
      </c>
      <c r="O19" s="7">
        <v>11</v>
      </c>
      <c r="P19" s="7"/>
      <c r="Q19" s="7" t="s">
        <v>42</v>
      </c>
      <c r="R19" s="7" t="s">
        <v>42</v>
      </c>
      <c r="S19" s="57" t="e">
        <f t="shared" si="19"/>
        <v>#VALUE!</v>
      </c>
      <c r="T19" s="10" t="e">
        <f t="shared" ref="T19:T29" si="25">IF(AND(S19&gt;=1,S19&lt;=9),"Aceptable",IF(AND(S19&gt;9,S19&lt;17),"Mitigar",IF(S19&gt;=17,"No aceptable"," ")))</f>
        <v>#VALUE!</v>
      </c>
      <c r="U19" s="7" t="s">
        <v>42</v>
      </c>
      <c r="V19" s="51" t="str">
        <f t="shared" ref="V19:V29" si="26">IF(U19="Inexistencia de Control", S19*1, IF(U19="Control No documentado", S19*0.8, IF(U19="Control documentado", S19*0.6, IF(U19="Evidencia de control", S19*0.4, IF(U19="control automatizado", S19*0.2, " ")))))</f>
        <v xml:space="preserve"> </v>
      </c>
      <c r="W19" s="10" t="str">
        <f t="shared" ref="W19:W29" si="27">IF(U19="Control no documentado","No aceptable",IF(U19="Inexistencia de control","No aceptable",IF(V19&lt;=7,"Aceptable",IF(AND(V19&gt;7,V19&lt;=14),"Mitigar",IF(V19&gt;=15,"No aceptable"," ")))))</f>
        <v>No aceptable</v>
      </c>
      <c r="X19" s="7">
        <v>11</v>
      </c>
      <c r="Y19" s="7" t="str">
        <f t="shared" ref="Y19:Y29" si="28">IF(U19="Inexistencia de control", "Documentar en la oportunidad la documentación del control", IF(U19="Control no documentado", "Documentar en la oportunidad la documentación del control", " "))</f>
        <v xml:space="preserve"> </v>
      </c>
      <c r="Z19" s="7" t="str">
        <f t="shared" ref="Z19:Z29" si="29">IF(U19="INEXISTENCIA DE CONTROL", "N/A", "DESCRIBIR EVIDENCIA")</f>
        <v>DESCRIBIR EVIDENCIA</v>
      </c>
      <c r="AA19" s="7" t="str">
        <f t="shared" ref="AA19:AA29" si="30">IF(U19="inexistencia de control","N/A", " ")</f>
        <v xml:space="preserve"> </v>
      </c>
      <c r="AB19" s="7" t="str">
        <f t="shared" ref="AB19:AB29" si="31">IF(W19="mitigar","Sí", IF(W19="No aceptable", "Sí", "No"))</f>
        <v>Sí</v>
      </c>
      <c r="AC19" s="51" t="str">
        <f t="shared" ref="AC19:AC29" si="32">IF(Q19=5,"NECESARIO", IF(Q19=4,"NECESARIO", IF(Q19=3,"N/A", IF(Q19=2,"N/A", IF(Q19=2,"N/A", IF(Q19=1,"N/A", IF(Q19="-","KPI",)))))))</f>
        <v>KPI</v>
      </c>
      <c r="AD19" s="58" t="str">
        <f t="shared" si="16"/>
        <v xml:space="preserve"> </v>
      </c>
      <c r="AE19" s="54"/>
      <c r="AF19" s="7"/>
      <c r="AG19" s="46" t="s">
        <v>42</v>
      </c>
      <c r="AH19" s="47" t="s">
        <v>42</v>
      </c>
      <c r="AI19" s="14" t="e">
        <f t="shared" ref="AI19:AI29" si="33">AG19*AH19</f>
        <v>#VALUE!</v>
      </c>
      <c r="AJ19" s="7" t="e">
        <f t="shared" si="18"/>
        <v>#VALUE!</v>
      </c>
      <c r="AK19" s="48"/>
      <c r="AL19" s="49">
        <v>43749</v>
      </c>
    </row>
    <row r="20" spans="1:38" ht="48" customHeight="1" x14ac:dyDescent="0.3">
      <c r="B20" s="7"/>
      <c r="C20" s="7"/>
      <c r="D20" s="7"/>
      <c r="E20" s="7"/>
      <c r="F20" s="7" t="s">
        <v>42</v>
      </c>
      <c r="G20" s="7" t="s">
        <v>42</v>
      </c>
      <c r="H20" s="7" t="str">
        <f t="shared" si="0"/>
        <v>-</v>
      </c>
      <c r="I20" s="7" t="s">
        <v>42</v>
      </c>
      <c r="J20" s="7" t="s">
        <v>42</v>
      </c>
      <c r="K20" s="7" t="s">
        <v>42</v>
      </c>
      <c r="L20" s="7" t="s">
        <v>42</v>
      </c>
      <c r="M20" s="7" t="str">
        <f t="shared" si="11"/>
        <v xml:space="preserve"> </v>
      </c>
      <c r="N20" s="7" t="str">
        <f t="shared" si="2"/>
        <v xml:space="preserve"> </v>
      </c>
      <c r="O20" s="7">
        <v>12</v>
      </c>
      <c r="P20" s="7"/>
      <c r="Q20" s="7" t="s">
        <v>42</v>
      </c>
      <c r="R20" s="7" t="s">
        <v>42</v>
      </c>
      <c r="S20" s="57" t="e">
        <f t="shared" si="19"/>
        <v>#VALUE!</v>
      </c>
      <c r="T20" s="10" t="e">
        <f t="shared" si="25"/>
        <v>#VALUE!</v>
      </c>
      <c r="U20" s="7" t="s">
        <v>42</v>
      </c>
      <c r="V20" s="51" t="str">
        <f t="shared" si="26"/>
        <v xml:space="preserve"> </v>
      </c>
      <c r="W20" s="10" t="str">
        <f t="shared" si="27"/>
        <v>No aceptable</v>
      </c>
      <c r="X20" s="7">
        <v>12</v>
      </c>
      <c r="Y20" s="7" t="str">
        <f t="shared" si="28"/>
        <v xml:space="preserve"> </v>
      </c>
      <c r="Z20" s="7" t="str">
        <f t="shared" si="29"/>
        <v>DESCRIBIR EVIDENCIA</v>
      </c>
      <c r="AA20" s="7" t="str">
        <f t="shared" si="30"/>
        <v xml:space="preserve"> </v>
      </c>
      <c r="AB20" s="7" t="str">
        <f t="shared" si="31"/>
        <v>Sí</v>
      </c>
      <c r="AC20" s="51" t="str">
        <f t="shared" si="32"/>
        <v>KPI</v>
      </c>
      <c r="AD20" s="58" t="str">
        <f t="shared" si="16"/>
        <v xml:space="preserve"> </v>
      </c>
      <c r="AE20" s="54"/>
      <c r="AF20" s="7"/>
      <c r="AG20" s="46" t="s">
        <v>42</v>
      </c>
      <c r="AH20" s="47" t="s">
        <v>42</v>
      </c>
      <c r="AI20" s="14" t="e">
        <f t="shared" si="33"/>
        <v>#VALUE!</v>
      </c>
      <c r="AJ20" s="7" t="e">
        <f t="shared" si="18"/>
        <v>#VALUE!</v>
      </c>
      <c r="AK20" s="48"/>
      <c r="AL20" s="49">
        <v>43750</v>
      </c>
    </row>
    <row r="21" spans="1:38" ht="48" customHeight="1" x14ac:dyDescent="0.3">
      <c r="B21" s="7"/>
      <c r="C21" s="7"/>
      <c r="D21" s="7"/>
      <c r="E21" s="7"/>
      <c r="F21" s="7" t="s">
        <v>42</v>
      </c>
      <c r="G21" s="7" t="s">
        <v>42</v>
      </c>
      <c r="H21" s="7" t="str">
        <f t="shared" si="0"/>
        <v>-</v>
      </c>
      <c r="I21" s="7" t="s">
        <v>42</v>
      </c>
      <c r="J21" s="7" t="s">
        <v>42</v>
      </c>
      <c r="K21" s="7" t="s">
        <v>42</v>
      </c>
      <c r="L21" s="7" t="s">
        <v>42</v>
      </c>
      <c r="M21" s="7" t="str">
        <f t="shared" si="11"/>
        <v xml:space="preserve"> </v>
      </c>
      <c r="N21" s="7" t="str">
        <f t="shared" si="2"/>
        <v xml:space="preserve"> </v>
      </c>
      <c r="O21" s="7">
        <v>13</v>
      </c>
      <c r="P21" s="7"/>
      <c r="Q21" s="7" t="s">
        <v>42</v>
      </c>
      <c r="R21" s="7" t="s">
        <v>42</v>
      </c>
      <c r="S21" s="57" t="e">
        <f t="shared" si="19"/>
        <v>#VALUE!</v>
      </c>
      <c r="T21" s="10" t="e">
        <f t="shared" si="25"/>
        <v>#VALUE!</v>
      </c>
      <c r="U21" s="7" t="s">
        <v>42</v>
      </c>
      <c r="V21" s="51" t="str">
        <f t="shared" si="26"/>
        <v xml:space="preserve"> </v>
      </c>
      <c r="W21" s="10" t="str">
        <f t="shared" si="27"/>
        <v>No aceptable</v>
      </c>
      <c r="X21" s="7">
        <v>13</v>
      </c>
      <c r="Y21" s="7" t="str">
        <f t="shared" si="28"/>
        <v xml:space="preserve"> </v>
      </c>
      <c r="Z21" s="7" t="str">
        <f t="shared" si="29"/>
        <v>DESCRIBIR EVIDENCIA</v>
      </c>
      <c r="AA21" s="7" t="str">
        <f t="shared" si="30"/>
        <v xml:space="preserve"> </v>
      </c>
      <c r="AB21" s="7" t="str">
        <f t="shared" si="31"/>
        <v>Sí</v>
      </c>
      <c r="AC21" s="51" t="str">
        <f t="shared" si="32"/>
        <v>KPI</v>
      </c>
      <c r="AD21" s="58" t="str">
        <f t="shared" si="16"/>
        <v xml:space="preserve"> </v>
      </c>
      <c r="AE21" s="54"/>
      <c r="AF21" s="7"/>
      <c r="AG21" s="46" t="s">
        <v>42</v>
      </c>
      <c r="AH21" s="47" t="s">
        <v>42</v>
      </c>
      <c r="AI21" s="14" t="e">
        <f t="shared" si="33"/>
        <v>#VALUE!</v>
      </c>
      <c r="AJ21" s="7" t="e">
        <f t="shared" si="18"/>
        <v>#VALUE!</v>
      </c>
      <c r="AK21" s="48"/>
      <c r="AL21" s="49">
        <v>43751</v>
      </c>
    </row>
    <row r="22" spans="1:38" ht="48" customHeight="1" x14ac:dyDescent="0.3">
      <c r="B22" s="7"/>
      <c r="C22" s="7"/>
      <c r="D22" s="7"/>
      <c r="E22" s="7"/>
      <c r="F22" s="7" t="s">
        <v>42</v>
      </c>
      <c r="G22" s="7" t="s">
        <v>42</v>
      </c>
      <c r="H22" s="7" t="str">
        <f t="shared" si="0"/>
        <v>-</v>
      </c>
      <c r="I22" s="7" t="s">
        <v>42</v>
      </c>
      <c r="J22" s="7" t="s">
        <v>42</v>
      </c>
      <c r="K22" s="7" t="s">
        <v>42</v>
      </c>
      <c r="L22" s="7" t="s">
        <v>42</v>
      </c>
      <c r="M22" s="7" t="str">
        <f t="shared" si="11"/>
        <v xml:space="preserve"> </v>
      </c>
      <c r="N22" s="7" t="str">
        <f t="shared" si="2"/>
        <v xml:space="preserve"> </v>
      </c>
      <c r="O22" s="7">
        <v>14</v>
      </c>
      <c r="P22" s="7"/>
      <c r="Q22" s="7" t="s">
        <v>42</v>
      </c>
      <c r="R22" s="7" t="s">
        <v>42</v>
      </c>
      <c r="S22" s="57" t="e">
        <f t="shared" si="19"/>
        <v>#VALUE!</v>
      </c>
      <c r="T22" s="10" t="e">
        <f t="shared" si="25"/>
        <v>#VALUE!</v>
      </c>
      <c r="U22" s="7" t="s">
        <v>42</v>
      </c>
      <c r="V22" s="51" t="str">
        <f t="shared" si="26"/>
        <v xml:space="preserve"> </v>
      </c>
      <c r="W22" s="10" t="str">
        <f t="shared" si="27"/>
        <v>No aceptable</v>
      </c>
      <c r="X22" s="7">
        <v>14</v>
      </c>
      <c r="Y22" s="7" t="str">
        <f t="shared" si="28"/>
        <v xml:space="preserve"> </v>
      </c>
      <c r="Z22" s="7" t="str">
        <f t="shared" si="29"/>
        <v>DESCRIBIR EVIDENCIA</v>
      </c>
      <c r="AA22" s="7" t="str">
        <f t="shared" si="30"/>
        <v xml:space="preserve"> </v>
      </c>
      <c r="AB22" s="7" t="str">
        <f t="shared" si="31"/>
        <v>Sí</v>
      </c>
      <c r="AC22" s="51" t="str">
        <f t="shared" si="32"/>
        <v>KPI</v>
      </c>
      <c r="AD22" s="58" t="str">
        <f t="shared" si="16"/>
        <v xml:space="preserve"> </v>
      </c>
      <c r="AE22" s="54"/>
      <c r="AF22" s="7"/>
      <c r="AG22" s="46" t="s">
        <v>42</v>
      </c>
      <c r="AH22" s="47" t="s">
        <v>42</v>
      </c>
      <c r="AI22" s="14" t="e">
        <f t="shared" si="33"/>
        <v>#VALUE!</v>
      </c>
      <c r="AJ22" s="7" t="e">
        <f t="shared" si="18"/>
        <v>#VALUE!</v>
      </c>
      <c r="AK22" s="48"/>
      <c r="AL22" s="49">
        <v>43752</v>
      </c>
    </row>
    <row r="23" spans="1:38" ht="48" customHeight="1" x14ac:dyDescent="0.3">
      <c r="B23" s="7"/>
      <c r="C23" s="7"/>
      <c r="D23" s="7"/>
      <c r="E23" s="7"/>
      <c r="F23" s="7" t="s">
        <v>42</v>
      </c>
      <c r="G23" s="7" t="s">
        <v>42</v>
      </c>
      <c r="H23" s="7" t="str">
        <f t="shared" si="0"/>
        <v>-</v>
      </c>
      <c r="I23" s="7" t="s">
        <v>42</v>
      </c>
      <c r="J23" s="7" t="s">
        <v>42</v>
      </c>
      <c r="K23" s="7" t="s">
        <v>42</v>
      </c>
      <c r="L23" s="7" t="s">
        <v>42</v>
      </c>
      <c r="M23" s="7" t="str">
        <f t="shared" si="11"/>
        <v xml:space="preserve"> </v>
      </c>
      <c r="N23" s="7" t="str">
        <f t="shared" si="2"/>
        <v xml:space="preserve"> </v>
      </c>
      <c r="O23" s="7">
        <v>15</v>
      </c>
      <c r="P23" s="7"/>
      <c r="Q23" s="7" t="s">
        <v>42</v>
      </c>
      <c r="R23" s="7" t="s">
        <v>42</v>
      </c>
      <c r="S23" s="57" t="e">
        <f t="shared" si="19"/>
        <v>#VALUE!</v>
      </c>
      <c r="T23" s="10" t="e">
        <f t="shared" si="25"/>
        <v>#VALUE!</v>
      </c>
      <c r="U23" s="7" t="s">
        <v>42</v>
      </c>
      <c r="V23" s="51" t="str">
        <f t="shared" si="26"/>
        <v xml:space="preserve"> </v>
      </c>
      <c r="W23" s="10" t="str">
        <f t="shared" si="27"/>
        <v>No aceptable</v>
      </c>
      <c r="X23" s="7">
        <v>15</v>
      </c>
      <c r="Y23" s="7" t="str">
        <f t="shared" si="28"/>
        <v xml:space="preserve"> </v>
      </c>
      <c r="Z23" s="7" t="str">
        <f t="shared" si="29"/>
        <v>DESCRIBIR EVIDENCIA</v>
      </c>
      <c r="AA23" s="7" t="str">
        <f t="shared" si="30"/>
        <v xml:space="preserve"> </v>
      </c>
      <c r="AB23" s="7" t="str">
        <f t="shared" si="31"/>
        <v>Sí</v>
      </c>
      <c r="AC23" s="51" t="str">
        <f t="shared" si="32"/>
        <v>KPI</v>
      </c>
      <c r="AD23" s="58" t="str">
        <f t="shared" si="16"/>
        <v xml:space="preserve"> </v>
      </c>
      <c r="AE23" s="54"/>
      <c r="AF23" s="7"/>
      <c r="AG23" s="46" t="s">
        <v>42</v>
      </c>
      <c r="AH23" s="47" t="s">
        <v>42</v>
      </c>
      <c r="AI23" s="14" t="e">
        <f t="shared" si="33"/>
        <v>#VALUE!</v>
      </c>
      <c r="AJ23" s="7" t="e">
        <f t="shared" si="18"/>
        <v>#VALUE!</v>
      </c>
      <c r="AK23" s="48"/>
      <c r="AL23" s="49">
        <v>43753</v>
      </c>
    </row>
    <row r="24" spans="1:38" ht="48" customHeight="1" x14ac:dyDescent="0.3">
      <c r="B24" s="7"/>
      <c r="C24" s="7"/>
      <c r="D24" s="7"/>
      <c r="E24" s="7"/>
      <c r="F24" s="7" t="s">
        <v>42</v>
      </c>
      <c r="G24" s="7" t="s">
        <v>42</v>
      </c>
      <c r="H24" s="7" t="str">
        <f t="shared" si="0"/>
        <v>-</v>
      </c>
      <c r="I24" s="7" t="s">
        <v>42</v>
      </c>
      <c r="J24" s="7" t="s">
        <v>42</v>
      </c>
      <c r="K24" s="7" t="s">
        <v>42</v>
      </c>
      <c r="L24" s="7" t="s">
        <v>42</v>
      </c>
      <c r="M24" s="7" t="str">
        <f t="shared" si="11"/>
        <v xml:space="preserve"> </v>
      </c>
      <c r="N24" s="7" t="str">
        <f t="shared" si="2"/>
        <v xml:space="preserve"> </v>
      </c>
      <c r="O24" s="7">
        <v>16</v>
      </c>
      <c r="P24" s="7"/>
      <c r="Q24" s="7" t="s">
        <v>42</v>
      </c>
      <c r="R24" s="7" t="s">
        <v>42</v>
      </c>
      <c r="S24" s="57" t="e">
        <f t="shared" si="19"/>
        <v>#VALUE!</v>
      </c>
      <c r="T24" s="10" t="e">
        <f t="shared" si="25"/>
        <v>#VALUE!</v>
      </c>
      <c r="U24" s="7" t="s">
        <v>42</v>
      </c>
      <c r="V24" s="51" t="str">
        <f t="shared" si="26"/>
        <v xml:space="preserve"> </v>
      </c>
      <c r="W24" s="10" t="str">
        <f t="shared" si="27"/>
        <v>No aceptable</v>
      </c>
      <c r="X24" s="7">
        <v>16</v>
      </c>
      <c r="Y24" s="7" t="str">
        <f t="shared" si="28"/>
        <v xml:space="preserve"> </v>
      </c>
      <c r="Z24" s="7" t="str">
        <f t="shared" si="29"/>
        <v>DESCRIBIR EVIDENCIA</v>
      </c>
      <c r="AA24" s="7" t="str">
        <f t="shared" si="30"/>
        <v xml:space="preserve"> </v>
      </c>
      <c r="AB24" s="7" t="str">
        <f t="shared" si="31"/>
        <v>Sí</v>
      </c>
      <c r="AC24" s="51" t="str">
        <f t="shared" si="32"/>
        <v>KPI</v>
      </c>
      <c r="AD24" s="58" t="str">
        <f t="shared" si="16"/>
        <v xml:space="preserve"> </v>
      </c>
      <c r="AE24" s="54"/>
      <c r="AF24" s="7"/>
      <c r="AG24" s="46" t="s">
        <v>42</v>
      </c>
      <c r="AH24" s="47" t="s">
        <v>42</v>
      </c>
      <c r="AI24" s="14" t="e">
        <f t="shared" si="33"/>
        <v>#VALUE!</v>
      </c>
      <c r="AJ24" s="7" t="e">
        <f t="shared" si="18"/>
        <v>#VALUE!</v>
      </c>
      <c r="AK24" s="48"/>
      <c r="AL24" s="49">
        <v>43754</v>
      </c>
    </row>
    <row r="25" spans="1:38" ht="48" customHeight="1" x14ac:dyDescent="0.3">
      <c r="B25" s="7"/>
      <c r="C25" s="7"/>
      <c r="D25" s="7"/>
      <c r="E25" s="7"/>
      <c r="F25" s="7" t="s">
        <v>42</v>
      </c>
      <c r="G25" s="7" t="s">
        <v>42</v>
      </c>
      <c r="H25" s="7" t="str">
        <f t="shared" si="0"/>
        <v>-</v>
      </c>
      <c r="I25" s="7" t="s">
        <v>42</v>
      </c>
      <c r="J25" s="7" t="s">
        <v>42</v>
      </c>
      <c r="K25" s="7" t="s">
        <v>42</v>
      </c>
      <c r="L25" s="7" t="s">
        <v>42</v>
      </c>
      <c r="M25" s="7" t="str">
        <f t="shared" si="11"/>
        <v xml:space="preserve"> </v>
      </c>
      <c r="N25" s="7" t="str">
        <f t="shared" si="2"/>
        <v xml:space="preserve"> </v>
      </c>
      <c r="O25" s="7">
        <v>17</v>
      </c>
      <c r="P25" s="7"/>
      <c r="Q25" s="7" t="s">
        <v>42</v>
      </c>
      <c r="R25" s="7" t="s">
        <v>42</v>
      </c>
      <c r="S25" s="57" t="e">
        <f t="shared" si="19"/>
        <v>#VALUE!</v>
      </c>
      <c r="T25" s="10" t="e">
        <f t="shared" si="25"/>
        <v>#VALUE!</v>
      </c>
      <c r="U25" s="7" t="s">
        <v>42</v>
      </c>
      <c r="V25" s="51" t="str">
        <f t="shared" si="26"/>
        <v xml:space="preserve"> </v>
      </c>
      <c r="W25" s="10" t="str">
        <f t="shared" si="27"/>
        <v>No aceptable</v>
      </c>
      <c r="X25" s="7">
        <v>17</v>
      </c>
      <c r="Y25" s="7" t="str">
        <f t="shared" si="28"/>
        <v xml:space="preserve"> </v>
      </c>
      <c r="Z25" s="7" t="str">
        <f t="shared" si="29"/>
        <v>DESCRIBIR EVIDENCIA</v>
      </c>
      <c r="AA25" s="7" t="str">
        <f t="shared" si="30"/>
        <v xml:space="preserve"> </v>
      </c>
      <c r="AB25" s="7" t="str">
        <f t="shared" si="31"/>
        <v>Sí</v>
      </c>
      <c r="AC25" s="51" t="str">
        <f t="shared" si="32"/>
        <v>KPI</v>
      </c>
      <c r="AD25" s="58" t="str">
        <f t="shared" si="16"/>
        <v xml:space="preserve"> </v>
      </c>
      <c r="AE25" s="54"/>
      <c r="AF25" s="7"/>
      <c r="AG25" s="46" t="s">
        <v>42</v>
      </c>
      <c r="AH25" s="47" t="s">
        <v>42</v>
      </c>
      <c r="AI25" s="14" t="e">
        <f t="shared" si="33"/>
        <v>#VALUE!</v>
      </c>
      <c r="AJ25" s="7" t="e">
        <f t="shared" si="18"/>
        <v>#VALUE!</v>
      </c>
      <c r="AK25" s="48"/>
      <c r="AL25" s="49">
        <v>43755</v>
      </c>
    </row>
    <row r="26" spans="1:38" ht="48" customHeight="1" x14ac:dyDescent="0.3">
      <c r="B26" s="7"/>
      <c r="C26" s="7"/>
      <c r="D26" s="7"/>
      <c r="E26" s="7"/>
      <c r="F26" s="7" t="s">
        <v>42</v>
      </c>
      <c r="G26" s="7" t="s">
        <v>42</v>
      </c>
      <c r="H26" s="7" t="str">
        <f t="shared" si="0"/>
        <v>-</v>
      </c>
      <c r="I26" s="7" t="s">
        <v>42</v>
      </c>
      <c r="J26" s="7" t="s">
        <v>42</v>
      </c>
      <c r="K26" s="7" t="s">
        <v>42</v>
      </c>
      <c r="L26" s="7" t="s">
        <v>42</v>
      </c>
      <c r="M26" s="7" t="str">
        <f t="shared" si="11"/>
        <v xml:space="preserve"> </v>
      </c>
      <c r="N26" s="7" t="str">
        <f t="shared" si="2"/>
        <v xml:space="preserve"> </v>
      </c>
      <c r="O26" s="7">
        <v>18</v>
      </c>
      <c r="P26" s="7"/>
      <c r="Q26" s="7" t="s">
        <v>42</v>
      </c>
      <c r="R26" s="7" t="s">
        <v>42</v>
      </c>
      <c r="S26" s="57" t="e">
        <f t="shared" si="19"/>
        <v>#VALUE!</v>
      </c>
      <c r="T26" s="10" t="e">
        <f t="shared" si="25"/>
        <v>#VALUE!</v>
      </c>
      <c r="U26" s="7" t="s">
        <v>42</v>
      </c>
      <c r="V26" s="51" t="str">
        <f t="shared" si="26"/>
        <v xml:space="preserve"> </v>
      </c>
      <c r="W26" s="10" t="str">
        <f t="shared" si="27"/>
        <v>No aceptable</v>
      </c>
      <c r="X26" s="7">
        <v>18</v>
      </c>
      <c r="Y26" s="7" t="str">
        <f t="shared" si="28"/>
        <v xml:space="preserve"> </v>
      </c>
      <c r="Z26" s="7" t="str">
        <f t="shared" si="29"/>
        <v>DESCRIBIR EVIDENCIA</v>
      </c>
      <c r="AA26" s="7" t="str">
        <f t="shared" si="30"/>
        <v xml:space="preserve"> </v>
      </c>
      <c r="AB26" s="7" t="str">
        <f t="shared" si="31"/>
        <v>Sí</v>
      </c>
      <c r="AC26" s="51" t="str">
        <f t="shared" si="32"/>
        <v>KPI</v>
      </c>
      <c r="AD26" s="58" t="str">
        <f t="shared" si="16"/>
        <v xml:space="preserve"> </v>
      </c>
      <c r="AE26" s="54"/>
      <c r="AF26" s="7"/>
      <c r="AG26" s="46" t="s">
        <v>42</v>
      </c>
      <c r="AH26" s="47" t="s">
        <v>42</v>
      </c>
      <c r="AI26" s="14" t="e">
        <f t="shared" si="33"/>
        <v>#VALUE!</v>
      </c>
      <c r="AJ26" s="7" t="e">
        <f t="shared" si="18"/>
        <v>#VALUE!</v>
      </c>
      <c r="AK26" s="48"/>
      <c r="AL26" s="49">
        <v>43756</v>
      </c>
    </row>
    <row r="27" spans="1:38" ht="48" customHeight="1" x14ac:dyDescent="0.3">
      <c r="B27" s="7"/>
      <c r="C27" s="7"/>
      <c r="D27" s="7"/>
      <c r="E27" s="7"/>
      <c r="F27" s="7" t="s">
        <v>42</v>
      </c>
      <c r="G27" s="7" t="s">
        <v>42</v>
      </c>
      <c r="H27" s="7" t="str">
        <f t="shared" si="0"/>
        <v>-</v>
      </c>
      <c r="I27" s="7" t="s">
        <v>42</v>
      </c>
      <c r="J27" s="7" t="s">
        <v>42</v>
      </c>
      <c r="K27" s="7" t="s">
        <v>42</v>
      </c>
      <c r="L27" s="7" t="s">
        <v>42</v>
      </c>
      <c r="M27" s="7" t="str">
        <f t="shared" si="11"/>
        <v xml:space="preserve"> </v>
      </c>
      <c r="N27" s="7" t="str">
        <f t="shared" si="2"/>
        <v xml:space="preserve"> </v>
      </c>
      <c r="O27" s="7">
        <v>19</v>
      </c>
      <c r="P27" s="7"/>
      <c r="Q27" s="7" t="s">
        <v>42</v>
      </c>
      <c r="R27" s="7" t="s">
        <v>42</v>
      </c>
      <c r="S27" s="57" t="e">
        <f t="shared" si="19"/>
        <v>#VALUE!</v>
      </c>
      <c r="T27" s="10" t="e">
        <f t="shared" si="25"/>
        <v>#VALUE!</v>
      </c>
      <c r="U27" s="7" t="s">
        <v>42</v>
      </c>
      <c r="V27" s="51" t="str">
        <f t="shared" si="26"/>
        <v xml:space="preserve"> </v>
      </c>
      <c r="W27" s="10" t="str">
        <f t="shared" si="27"/>
        <v>No aceptable</v>
      </c>
      <c r="X27" s="7">
        <v>19</v>
      </c>
      <c r="Y27" s="7" t="str">
        <f t="shared" si="28"/>
        <v xml:space="preserve"> </v>
      </c>
      <c r="Z27" s="7" t="str">
        <f t="shared" si="29"/>
        <v>DESCRIBIR EVIDENCIA</v>
      </c>
      <c r="AA27" s="7" t="str">
        <f t="shared" si="30"/>
        <v xml:space="preserve"> </v>
      </c>
      <c r="AB27" s="7" t="str">
        <f t="shared" si="31"/>
        <v>Sí</v>
      </c>
      <c r="AC27" s="51" t="str">
        <f t="shared" si="32"/>
        <v>KPI</v>
      </c>
      <c r="AD27" s="58" t="str">
        <f t="shared" si="16"/>
        <v xml:space="preserve"> </v>
      </c>
      <c r="AE27" s="54"/>
      <c r="AF27" s="7"/>
      <c r="AG27" s="46" t="s">
        <v>42</v>
      </c>
      <c r="AH27" s="47" t="s">
        <v>42</v>
      </c>
      <c r="AI27" s="14" t="e">
        <f t="shared" si="33"/>
        <v>#VALUE!</v>
      </c>
      <c r="AJ27" s="7" t="e">
        <f t="shared" si="18"/>
        <v>#VALUE!</v>
      </c>
      <c r="AK27" s="48"/>
      <c r="AL27" s="49">
        <v>43757</v>
      </c>
    </row>
    <row r="28" spans="1:38" ht="48" customHeight="1" x14ac:dyDescent="0.3">
      <c r="B28" s="7"/>
      <c r="C28" s="7"/>
      <c r="D28" s="7"/>
      <c r="E28" s="7"/>
      <c r="F28" s="7" t="s">
        <v>42</v>
      </c>
      <c r="G28" s="7" t="s">
        <v>42</v>
      </c>
      <c r="H28" s="7" t="str">
        <f t="shared" si="0"/>
        <v>-</v>
      </c>
      <c r="I28" s="7" t="s">
        <v>42</v>
      </c>
      <c r="J28" s="7" t="s">
        <v>42</v>
      </c>
      <c r="K28" s="7" t="s">
        <v>42</v>
      </c>
      <c r="L28" s="7" t="s">
        <v>42</v>
      </c>
      <c r="M28" s="7" t="str">
        <f t="shared" ref="M28" si="34">IF(G28="PELIGRO", "N/A", IF(G28="Aspecto", "N/A", " "))</f>
        <v xml:space="preserve"> </v>
      </c>
      <c r="N28" s="7" t="str">
        <f t="shared" ref="N28" si="35">IF(G28="CUESTIÓN","N/A", IF(G28="ASPECTO", "N/A", " "))</f>
        <v xml:space="preserve"> </v>
      </c>
      <c r="O28" s="7">
        <v>20</v>
      </c>
      <c r="P28" s="7"/>
      <c r="Q28" s="7" t="s">
        <v>42</v>
      </c>
      <c r="R28" s="7" t="s">
        <v>42</v>
      </c>
      <c r="S28" s="57" t="e">
        <f t="shared" ref="S28" si="36">IF(F28="NO",Q28*R28*1.3,Q28*R28)</f>
        <v>#VALUE!</v>
      </c>
      <c r="T28" s="10" t="e">
        <f t="shared" ref="T28" si="37">IF(AND(S28&gt;=1,S28&lt;=9),"Aceptable",IF(AND(S28&gt;9,S28&lt;17),"Mitigar",IF(S28&gt;=17,"No aceptable"," ")))</f>
        <v>#VALUE!</v>
      </c>
      <c r="U28" s="7" t="s">
        <v>42</v>
      </c>
      <c r="V28" s="51" t="str">
        <f t="shared" ref="V28" si="38">IF(U28="Inexistencia de Control", S28*1, IF(U28="Control No documentado", S28*0.8, IF(U28="Control documentado", S28*0.6, IF(U28="Evidencia de control", S28*0.4, IF(U28="control automatizado", S28*0.2, " ")))))</f>
        <v xml:space="preserve"> </v>
      </c>
      <c r="W28" s="10" t="str">
        <f t="shared" ref="W28" si="39">IF(U28="Control no documentado","No aceptable",IF(U28="Inexistencia de control","No aceptable",IF(V28&lt;=7,"Aceptable",IF(AND(V28&gt;7,V28&lt;=14),"Mitigar",IF(V28&gt;=15,"No aceptable"," ")))))</f>
        <v>No aceptable</v>
      </c>
      <c r="X28" s="7">
        <v>20</v>
      </c>
      <c r="Y28" s="7" t="str">
        <f t="shared" ref="Y28" si="40">IF(U28="Inexistencia de control", "Documentar en la oportunidad la documentación del control", IF(U28="Control no documentado", "Documentar en la oportunidad la documentación del control", " "))</f>
        <v xml:space="preserve"> </v>
      </c>
      <c r="Z28" s="7" t="str">
        <f t="shared" ref="Z28" si="41">IF(U28="INEXISTENCIA DE CONTROL", "N/A", "DESCRIBIR EVIDENCIA")</f>
        <v>DESCRIBIR EVIDENCIA</v>
      </c>
      <c r="AA28" s="7" t="str">
        <f t="shared" ref="AA28" si="42">IF(U28="inexistencia de control","N/A", " ")</f>
        <v xml:space="preserve"> </v>
      </c>
      <c r="AB28" s="7" t="str">
        <f t="shared" ref="AB28" si="43">IF(W28="mitigar","Sí", IF(W28="No aceptable", "Sí", "No"))</f>
        <v>Sí</v>
      </c>
      <c r="AC28" s="51" t="str">
        <f t="shared" ref="AC28" si="44">IF(Q28=5,"NECESARIO", IF(Q28=4,"NECESARIO", IF(Q28=3,"N/A", IF(Q28=2,"N/A", IF(Q28=2,"N/A", IF(Q28=1,"N/A", IF(Q28="-","KPI",)))))))</f>
        <v>KPI</v>
      </c>
      <c r="AD28" s="58" t="str">
        <f t="shared" si="16"/>
        <v xml:space="preserve"> </v>
      </c>
      <c r="AE28" s="54"/>
      <c r="AF28" s="7"/>
      <c r="AG28" s="46" t="s">
        <v>42</v>
      </c>
      <c r="AH28" s="47" t="s">
        <v>42</v>
      </c>
      <c r="AI28" s="14" t="e">
        <f t="shared" ref="AI28" si="45">AG28*AH28</f>
        <v>#VALUE!</v>
      </c>
      <c r="AJ28" s="7" t="e">
        <f t="shared" ref="AJ28" si="46">IF(AI28=1,"PLAN A LARGO PLAZO", IF(AI28=2,"PLAN A LARGO PLAZO", IF(AI28=3,"PLAN MEDIANO PLAZO", IF(AI28=4,"PLAN MEDIANO PLAZO", IF(AI28=6,"PLAN A CORTO PLAZO", IF(AI28=8,"PLAN A CORTO PLAZO", IF(AI28=9,"PLAN A CORTO PLAZO")))))))</f>
        <v>#VALUE!</v>
      </c>
      <c r="AK28" s="48"/>
      <c r="AL28" s="49">
        <v>43758</v>
      </c>
    </row>
    <row r="29" spans="1:38" ht="48" customHeight="1" x14ac:dyDescent="0.3">
      <c r="B29" s="7"/>
      <c r="C29" s="7"/>
      <c r="D29" s="7"/>
      <c r="E29" s="7"/>
      <c r="F29" s="7" t="s">
        <v>42</v>
      </c>
      <c r="G29" s="7" t="s">
        <v>42</v>
      </c>
      <c r="H29" s="7" t="str">
        <f t="shared" si="0"/>
        <v>-</v>
      </c>
      <c r="I29" s="7" t="s">
        <v>42</v>
      </c>
      <c r="J29" s="7" t="s">
        <v>42</v>
      </c>
      <c r="K29" s="7" t="s">
        <v>42</v>
      </c>
      <c r="L29" s="7" t="s">
        <v>42</v>
      </c>
      <c r="M29" s="7" t="str">
        <f t="shared" si="11"/>
        <v xml:space="preserve"> </v>
      </c>
      <c r="N29" s="7" t="str">
        <f t="shared" si="2"/>
        <v xml:space="preserve"> </v>
      </c>
      <c r="O29" s="7">
        <v>21</v>
      </c>
      <c r="P29" s="7"/>
      <c r="Q29" s="7" t="s">
        <v>42</v>
      </c>
      <c r="R29" s="7" t="s">
        <v>42</v>
      </c>
      <c r="S29" s="57" t="e">
        <f t="shared" si="19"/>
        <v>#VALUE!</v>
      </c>
      <c r="T29" s="10" t="e">
        <f t="shared" si="25"/>
        <v>#VALUE!</v>
      </c>
      <c r="U29" s="7" t="s">
        <v>42</v>
      </c>
      <c r="V29" s="51" t="str">
        <f t="shared" si="26"/>
        <v xml:space="preserve"> </v>
      </c>
      <c r="W29" s="10" t="str">
        <f t="shared" si="27"/>
        <v>No aceptable</v>
      </c>
      <c r="X29" s="7">
        <v>20</v>
      </c>
      <c r="Y29" s="7" t="str">
        <f t="shared" si="28"/>
        <v xml:space="preserve"> </v>
      </c>
      <c r="Z29" s="7" t="str">
        <f t="shared" si="29"/>
        <v>DESCRIBIR EVIDENCIA</v>
      </c>
      <c r="AA29" s="7" t="str">
        <f t="shared" si="30"/>
        <v xml:space="preserve"> </v>
      </c>
      <c r="AB29" s="7" t="str">
        <f t="shared" si="31"/>
        <v>Sí</v>
      </c>
      <c r="AC29" s="51" t="str">
        <f t="shared" si="32"/>
        <v>KPI</v>
      </c>
      <c r="AD29" s="58" t="str">
        <f t="shared" si="16"/>
        <v xml:space="preserve"> </v>
      </c>
      <c r="AE29" s="54"/>
      <c r="AF29" s="7"/>
      <c r="AG29" s="46" t="s">
        <v>42</v>
      </c>
      <c r="AH29" s="47" t="s">
        <v>42</v>
      </c>
      <c r="AI29" s="14" t="e">
        <f t="shared" si="33"/>
        <v>#VALUE!</v>
      </c>
      <c r="AJ29" s="7" t="e">
        <f t="shared" si="18"/>
        <v>#VALUE!</v>
      </c>
      <c r="AK29" s="48"/>
      <c r="AL29" s="49">
        <v>43758</v>
      </c>
    </row>
    <row r="30" spans="1:38" x14ac:dyDescent="0.3">
      <c r="A30" s="50"/>
      <c r="AL30" s="11"/>
    </row>
    <row r="31" spans="1:38" x14ac:dyDescent="0.3">
      <c r="A31" s="50"/>
      <c r="AL31" s="11"/>
    </row>
    <row r="32" spans="1:38" x14ac:dyDescent="0.3">
      <c r="A32" s="50"/>
      <c r="AL32" s="11"/>
    </row>
    <row r="33" spans="1:38" x14ac:dyDescent="0.3">
      <c r="A33" s="50"/>
      <c r="AL33" s="11"/>
    </row>
    <row r="34" spans="1:38" x14ac:dyDescent="0.3">
      <c r="A34" s="50"/>
      <c r="AL34" s="11"/>
    </row>
    <row r="35" spans="1:38" x14ac:dyDescent="0.3">
      <c r="A35" s="50"/>
      <c r="AL35" s="11"/>
    </row>
    <row r="36" spans="1:38" x14ac:dyDescent="0.3">
      <c r="A36" s="50"/>
      <c r="AL36" s="11"/>
    </row>
  </sheetData>
  <sheetProtection formatCells="0" formatColumns="0" formatRows="0" insertColumns="0" insertRows="0" deleteColumns="0" deleteRows="0" selectLockedCells="1" selectUnlockedCells="1"/>
  <protectedRanges>
    <protectedRange sqref="S9:S29" name="Rango1"/>
  </protectedRanges>
  <mergeCells count="12">
    <mergeCell ref="U7:AD7"/>
    <mergeCell ref="AE7:AL7"/>
    <mergeCell ref="B7:D7"/>
    <mergeCell ref="B2:C2"/>
    <mergeCell ref="B3:C3"/>
    <mergeCell ref="G2:H2"/>
    <mergeCell ref="G4:H4"/>
    <mergeCell ref="G3:H3"/>
    <mergeCell ref="G5:H5"/>
    <mergeCell ref="D2:E2"/>
    <mergeCell ref="D3:E5"/>
    <mergeCell ref="E7:T7"/>
  </mergeCells>
  <conditionalFormatting sqref="Q9:R18 F9:F29">
    <cfRule type="containsText" dxfId="56" priority="119" operator="containsText" text="5">
      <formula>NOT(ISERROR(SEARCH("5",F9)))</formula>
    </cfRule>
    <cfRule type="containsText" dxfId="55" priority="120" operator="containsText" text="4">
      <formula>NOT(ISERROR(SEARCH("4",F9)))</formula>
    </cfRule>
    <cfRule type="containsText" dxfId="54" priority="121" operator="containsText" text="3">
      <formula>NOT(ISERROR(SEARCH("3",F9)))</formula>
    </cfRule>
    <cfRule type="containsText" dxfId="53" priority="122" operator="containsText" text="2">
      <formula>NOT(ISERROR(SEARCH("2",F9)))</formula>
    </cfRule>
    <cfRule type="containsText" dxfId="52" priority="123" operator="containsText" text="1">
      <formula>NOT(ISERROR(SEARCH("1",F9)))</formula>
    </cfRule>
  </conditionalFormatting>
  <conditionalFormatting sqref="AE9:AE18">
    <cfRule type="containsText" dxfId="51" priority="92" operator="containsText" text="N/A">
      <formula>NOT(ISERROR(SEARCH("N/A",AE9)))</formula>
    </cfRule>
    <cfRule type="containsText" dxfId="50" priority="102" operator="containsText" text="NECESARIO">
      <formula>NOT(ISERROR(SEARCH("NECESARIO",AE9)))</formula>
    </cfRule>
  </conditionalFormatting>
  <conditionalFormatting sqref="AE9:AE18">
    <cfRule type="containsText" dxfId="49" priority="101" operator="containsText" text="NO PASA">
      <formula>NOT(ISERROR(SEARCH("NO PASA",AE9)))</formula>
    </cfRule>
  </conditionalFormatting>
  <conditionalFormatting sqref="AE9:AE18">
    <cfRule type="containsText" dxfId="48" priority="91" operator="containsText" text="ACEPTABLE">
      <formula>NOT(ISERROR(SEARCH("ACEPTABLE",AE9)))</formula>
    </cfRule>
  </conditionalFormatting>
  <conditionalFormatting sqref="T9:T18">
    <cfRule type="containsText" dxfId="47" priority="69" operator="containsText" text="MITIGAR">
      <formula>NOT(ISERROR(SEARCH("MITIGAR",T9)))</formula>
    </cfRule>
    <cfRule type="containsText" dxfId="46" priority="77" operator="containsText" text="NO ACEPTABLE">
      <formula>NOT(ISERROR(SEARCH("NO ACEPTABLE",T9)))</formula>
    </cfRule>
    <cfRule type="containsText" dxfId="45" priority="78" operator="containsText" text="ACEPTABLE">
      <formula>NOT(ISERROR(SEARCH("ACEPTABLE",T9)))</formula>
    </cfRule>
  </conditionalFormatting>
  <conditionalFormatting sqref="AB9:AB18">
    <cfRule type="containsText" dxfId="44" priority="68" operator="containsText" text="SÍ">
      <formula>NOT(ISERROR(SEARCH("SÍ",AB9)))</formula>
    </cfRule>
  </conditionalFormatting>
  <conditionalFormatting sqref="AB9:AB18">
    <cfRule type="containsText" dxfId="43" priority="67" operator="containsText" text="NO">
      <formula>NOT(ISERROR(SEARCH("NO",AB9)))</formula>
    </cfRule>
  </conditionalFormatting>
  <conditionalFormatting sqref="W9:W18">
    <cfRule type="containsText" dxfId="42" priority="61" operator="containsText" text="MITIGAR">
      <formula>NOT(ISERROR(SEARCH("MITIGAR",W9)))</formula>
    </cfRule>
    <cfRule type="containsText" dxfId="41" priority="62" operator="containsText" text="NO ACEPTABLE">
      <formula>NOT(ISERROR(SEARCH("NO ACEPTABLE",W9)))</formula>
    </cfRule>
    <cfRule type="containsText" dxfId="40" priority="63" operator="containsText" text="ACEPTABLE">
      <formula>NOT(ISERROR(SEARCH("ACEPTABLE",W9)))</formula>
    </cfRule>
  </conditionalFormatting>
  <conditionalFormatting sqref="Q19:R27 Q29:R29">
    <cfRule type="containsText" dxfId="39" priority="53" operator="containsText" text="5">
      <formula>NOT(ISERROR(SEARCH("5",Q19)))</formula>
    </cfRule>
    <cfRule type="containsText" dxfId="38" priority="54" operator="containsText" text="4">
      <formula>NOT(ISERROR(SEARCH("4",Q19)))</formula>
    </cfRule>
    <cfRule type="containsText" dxfId="37" priority="55" operator="containsText" text="3">
      <formula>NOT(ISERROR(SEARCH("3",Q19)))</formula>
    </cfRule>
    <cfRule type="containsText" dxfId="36" priority="56" operator="containsText" text="2">
      <formula>NOT(ISERROR(SEARCH("2",Q19)))</formula>
    </cfRule>
    <cfRule type="containsText" dxfId="35" priority="57" operator="containsText" text="1">
      <formula>NOT(ISERROR(SEARCH("1",Q19)))</formula>
    </cfRule>
  </conditionalFormatting>
  <conditionalFormatting sqref="AE19:AE27 AE29">
    <cfRule type="containsText" dxfId="34" priority="50" operator="containsText" text="N/A">
      <formula>NOT(ISERROR(SEARCH("N/A",AE19)))</formula>
    </cfRule>
    <cfRule type="containsText" dxfId="33" priority="52" operator="containsText" text="NECESARIO">
      <formula>NOT(ISERROR(SEARCH("NECESARIO",AE19)))</formula>
    </cfRule>
  </conditionalFormatting>
  <conditionalFormatting sqref="AE19:AE27 AE29">
    <cfRule type="containsText" dxfId="32" priority="51" operator="containsText" text="NO PASA">
      <formula>NOT(ISERROR(SEARCH("NO PASA",AE19)))</formula>
    </cfRule>
  </conditionalFormatting>
  <conditionalFormatting sqref="AE19:AE27 AE29">
    <cfRule type="containsText" dxfId="31" priority="49" operator="containsText" text="ACEPTABLE">
      <formula>NOT(ISERROR(SEARCH("ACEPTABLE",AE19)))</formula>
    </cfRule>
  </conditionalFormatting>
  <conditionalFormatting sqref="T19:T27 T29">
    <cfRule type="containsText" dxfId="30" priority="44" operator="containsText" text="MITIGAR">
      <formula>NOT(ISERROR(SEARCH("MITIGAR",T19)))</formula>
    </cfRule>
    <cfRule type="containsText" dxfId="29" priority="47" operator="containsText" text="NO ACEPTABLE">
      <formula>NOT(ISERROR(SEARCH("NO ACEPTABLE",T19)))</formula>
    </cfRule>
    <cfRule type="containsText" dxfId="28" priority="48" operator="containsText" text="ACEPTABLE">
      <formula>NOT(ISERROR(SEARCH("ACEPTABLE",T19)))</formula>
    </cfRule>
  </conditionalFormatting>
  <conditionalFormatting sqref="AB19:AB27 AB29">
    <cfRule type="containsText" dxfId="27" priority="43" operator="containsText" text="SÍ">
      <formula>NOT(ISERROR(SEARCH("SÍ",AB19)))</formula>
    </cfRule>
  </conditionalFormatting>
  <conditionalFormatting sqref="AB19:AB27 AB29">
    <cfRule type="containsText" dxfId="26" priority="42" operator="containsText" text="NO">
      <formula>NOT(ISERROR(SEARCH("NO",AB19)))</formula>
    </cfRule>
  </conditionalFormatting>
  <conditionalFormatting sqref="W19:W27 W29">
    <cfRule type="containsText" dxfId="25" priority="38" operator="containsText" text="MITIGAR">
      <formula>NOT(ISERROR(SEARCH("MITIGAR",W19)))</formula>
    </cfRule>
    <cfRule type="containsText" dxfId="24" priority="39" operator="containsText" text="NO ACEPTABLE">
      <formula>NOT(ISERROR(SEARCH("NO ACEPTABLE",W19)))</formula>
    </cfRule>
    <cfRule type="containsText" dxfId="23" priority="40" operator="containsText" text="ACEPTABLE">
      <formula>NOT(ISERROR(SEARCH("ACEPTABLE",W19)))</formula>
    </cfRule>
  </conditionalFormatting>
  <conditionalFormatting sqref="L10:P27 L29:P29 H9:P9 H10:K29">
    <cfRule type="expression" dxfId="22" priority="26">
      <formula>$G9="Cuestión"</formula>
    </cfRule>
    <cfRule type="expression" dxfId="21" priority="27">
      <formula>$G9="Peligro"</formula>
    </cfRule>
    <cfRule type="expression" dxfId="20" priority="28">
      <formula>$G9="Aspecto"</formula>
    </cfRule>
  </conditionalFormatting>
  <conditionalFormatting sqref="Q28:R28">
    <cfRule type="containsText" dxfId="19" priority="16" operator="containsText" text="5">
      <formula>NOT(ISERROR(SEARCH("5",Q28)))</formula>
    </cfRule>
    <cfRule type="containsText" dxfId="18" priority="17" operator="containsText" text="4">
      <formula>NOT(ISERROR(SEARCH("4",Q28)))</formula>
    </cfRule>
    <cfRule type="containsText" dxfId="17" priority="18" operator="containsText" text="3">
      <formula>NOT(ISERROR(SEARCH("3",Q28)))</formula>
    </cfRule>
    <cfRule type="containsText" dxfId="16" priority="19" operator="containsText" text="2">
      <formula>NOT(ISERROR(SEARCH("2",Q28)))</formula>
    </cfRule>
    <cfRule type="containsText" dxfId="15" priority="20" operator="containsText" text="1">
      <formula>NOT(ISERROR(SEARCH("1",Q28)))</formula>
    </cfRule>
  </conditionalFormatting>
  <conditionalFormatting sqref="AE28">
    <cfRule type="containsText" dxfId="14" priority="13" operator="containsText" text="N/A">
      <formula>NOT(ISERROR(SEARCH("N/A",AE28)))</formula>
    </cfRule>
    <cfRule type="containsText" dxfId="13" priority="15" operator="containsText" text="NECESARIO">
      <formula>NOT(ISERROR(SEARCH("NECESARIO",AE28)))</formula>
    </cfRule>
  </conditionalFormatting>
  <conditionalFormatting sqref="AE28">
    <cfRule type="containsText" dxfId="12" priority="14" operator="containsText" text="NO PASA">
      <formula>NOT(ISERROR(SEARCH("NO PASA",AE28)))</formula>
    </cfRule>
  </conditionalFormatting>
  <conditionalFormatting sqref="AE28">
    <cfRule type="containsText" dxfId="11" priority="12" operator="containsText" text="ACEPTABLE">
      <formula>NOT(ISERROR(SEARCH("ACEPTABLE",AE28)))</formula>
    </cfRule>
  </conditionalFormatting>
  <conditionalFormatting sqref="T28">
    <cfRule type="containsText" dxfId="10" priority="9" operator="containsText" text="MITIGAR">
      <formula>NOT(ISERROR(SEARCH("MITIGAR",T28)))</formula>
    </cfRule>
    <cfRule type="containsText" dxfId="9" priority="10" operator="containsText" text="NO ACEPTABLE">
      <formula>NOT(ISERROR(SEARCH("NO ACEPTABLE",T28)))</formula>
    </cfRule>
    <cfRule type="containsText" dxfId="8" priority="11" operator="containsText" text="ACEPTABLE">
      <formula>NOT(ISERROR(SEARCH("ACEPTABLE",T28)))</formula>
    </cfRule>
  </conditionalFormatting>
  <conditionalFormatting sqref="AB28">
    <cfRule type="containsText" dxfId="7" priority="8" operator="containsText" text="SÍ">
      <formula>NOT(ISERROR(SEARCH("SÍ",AB28)))</formula>
    </cfRule>
  </conditionalFormatting>
  <conditionalFormatting sqref="AB28">
    <cfRule type="containsText" dxfId="6" priority="7" operator="containsText" text="NO">
      <formula>NOT(ISERROR(SEARCH("NO",AB28)))</formula>
    </cfRule>
  </conditionalFormatting>
  <conditionalFormatting sqref="W28">
    <cfRule type="containsText" dxfId="5" priority="4" operator="containsText" text="MITIGAR">
      <formula>NOT(ISERROR(SEARCH("MITIGAR",W28)))</formula>
    </cfRule>
    <cfRule type="containsText" dxfId="4" priority="5" operator="containsText" text="NO ACEPTABLE">
      <formula>NOT(ISERROR(SEARCH("NO ACEPTABLE",W28)))</formula>
    </cfRule>
    <cfRule type="containsText" dxfId="3" priority="6" operator="containsText" text="ACEPTABLE">
      <formula>NOT(ISERROR(SEARCH("ACEPTABLE",W28)))</formula>
    </cfRule>
  </conditionalFormatting>
  <conditionalFormatting sqref="L28:P28">
    <cfRule type="expression" dxfId="2" priority="1">
      <formula>$G28="Cuestión"</formula>
    </cfRule>
    <cfRule type="expression" dxfId="1" priority="2">
      <formula>$G28="Peligro"</formula>
    </cfRule>
    <cfRule type="expression" dxfId="0" priority="3">
      <formula>$G28="Aspecto"</formula>
    </cfRule>
  </conditionalFormatting>
  <dataValidations count="9">
    <dataValidation type="list" allowBlank="1" showInputMessage="1" showErrorMessage="1" sqref="AG9:AH29" xr:uid="{BB11B300-A3B6-47A7-9EFB-2A847C715F8B}">
      <formula1>"-,1,2,3"</formula1>
    </dataValidation>
    <dataValidation type="list" allowBlank="1" showInputMessage="1" showErrorMessage="1" sqref="F9:F29" xr:uid="{EE2420D7-9F87-42DA-8596-8CD2ADB9CFE3}">
      <formula1>"-, Sí, No"</formula1>
    </dataValidation>
    <dataValidation type="list" allowBlank="1" showInputMessage="1" showErrorMessage="1" sqref="Q9:R29" xr:uid="{883811F5-CDF7-49F3-A0CB-762B123765C2}">
      <formula1>"-,1, 2, 3, 4, 5"</formula1>
    </dataValidation>
    <dataValidation type="list" allowBlank="1" showInputMessage="1" showErrorMessage="1" sqref="G9:G29" xr:uid="{B2F545E0-1F98-4986-BCC7-72381E6A8A7B}">
      <formula1>"-,Aspecto, Cuestión, Peligro"</formula1>
    </dataValidation>
    <dataValidation type="list" allowBlank="1" showInputMessage="1" showErrorMessage="1" sqref="U9:U29" xr:uid="{4595BBD5-58D5-4BBF-9C84-8F5D8A1AB84C}">
      <formula1>"-, Inexistencia de Control, Control no documentado, Control documentado, Evidencia de control, Control automatizado"</formula1>
    </dataValidation>
    <dataValidation type="list" allowBlank="1" showInputMessage="1" showErrorMessage="1" sqref="L9:L29" xr:uid="{64426BB1-5CA5-4BC4-A8F0-146591EB7D76}">
      <formula1>"-, Adquisición de la MP, Diseño, Operación, Transporte, Entrega, Uso, Tratamiento, Disposición Final"</formula1>
    </dataValidation>
    <dataValidation type="list" allowBlank="1" showInputMessage="1" showErrorMessage="1" sqref="K9:K29" xr:uid="{8C37A29C-1055-48E0-BC68-D11C67A70118}">
      <formula1>"-, CONTAMINACIÓN AL AGUA, CONTAMINACIÓN DE SUELOS, CONTAMINACIÓN ATMOSFÉRICA, AGOTAMIENTO DE RECURSOS NATURALES, CONTAMINACIÓN ACÚSTICA"</formula1>
    </dataValidation>
    <dataValidation type="list" allowBlank="1" showInputMessage="1" showErrorMessage="1" sqref="J9:J29" xr:uid="{7363880F-E065-4B5E-8F30-9E5D92E8C035}">
      <formula1>"-, Sí,No"</formula1>
    </dataValidation>
    <dataValidation type="list" allowBlank="1" showInputMessage="1" showErrorMessage="1" sqref="I9:I29" xr:uid="{BFB42226-573D-4D44-850A-C86BB3A17CDD}">
      <formula1>"-, N/A,Emisiones al aire, Vertidos al agua, Descargas al suelo, Uso de MP y RN, Uso de energía, Generación de residuos, Uso del espacio, Energía emitida"</formula1>
    </dataValidation>
  </dataValidations>
  <hyperlinks>
    <hyperlink ref="Q8" location="ESCALAS!A1" display="Impacto" xr:uid="{E8A86FBD-89F6-4FA6-8BDA-47178D0B4947}"/>
    <hyperlink ref="R8" location="PROBABILIDAD!A1" display="Probabilidad" xr:uid="{9CDAAE5D-87B7-44BF-B9ED-EC944B3D818B}"/>
    <hyperlink ref="AG8" location="'COSTO - BENEFICIO'!A1" display="Costo" xr:uid="{BB830DBE-A331-4926-98A4-B230FF665FAB}"/>
    <hyperlink ref="AH8" location="'COSTO - BENEFICIO'!A1" display="Beneficio" xr:uid="{28B3B401-6220-4A3E-A265-F204ACF14F3E}"/>
    <hyperlink ref="S8" location="'EVALUACIÓN DEL RIESGO'!A1" display="EV. AL RIESGO" xr:uid="{5AD60379-8202-4FD3-B0F0-E758201FCCF2}"/>
    <hyperlink ref="AI8" location="'EVALUACIÓN DEL RIESGO'!A1" display="RSG RESIDUAL " xr:uid="{7624ADAD-E306-4A2B-B967-C87115D994D1}"/>
    <hyperlink ref="U8" location="'MÉTODO DE CONTROL'!A1" display="Control actual" xr:uid="{F4B78925-DE2C-42B7-A657-4EAA5CC9BAA8}"/>
    <hyperlink ref="W8" location="'EV DEL RIESGO'!A1" display="Tratamiento al riesgo" xr:uid="{9B081428-4CCB-41A7-AE85-265693422E6F}"/>
  </hyperlinks>
  <pageMargins left="0.25" right="0.25" top="0.75" bottom="0.75" header="0.3" footer="0.3"/>
  <pageSetup scale="21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DA1E-FF07-43A0-8890-E9EF6035F47A}">
  <sheetPr codeName="Hoja8"/>
  <dimension ref="B5:N14"/>
  <sheetViews>
    <sheetView zoomScale="85" zoomScaleNormal="85" workbookViewId="0">
      <selection activeCell="B8" sqref="B8:I9"/>
    </sheetView>
  </sheetViews>
  <sheetFormatPr baseColWidth="10" defaultRowHeight="15" x14ac:dyDescent="0.25"/>
  <cols>
    <col min="1" max="1" width="2" style="15" bestFit="1" customWidth="1"/>
    <col min="2" max="2" width="11" style="15" bestFit="1" customWidth="1"/>
    <col min="3" max="3" width="2.5703125" style="15" bestFit="1" customWidth="1"/>
    <col min="4" max="9" width="34.140625" style="15" customWidth="1"/>
    <col min="10" max="10" width="32.28515625" style="22" customWidth="1"/>
    <col min="11" max="11" width="11.42578125" style="1"/>
    <col min="12" max="12" width="2.5703125" style="22" customWidth="1"/>
    <col min="13" max="13" width="11.42578125" style="1"/>
    <col min="14" max="14" width="13.7109375" style="15" bestFit="1" customWidth="1"/>
    <col min="15" max="16384" width="11.42578125" style="15"/>
  </cols>
  <sheetData>
    <row r="5" spans="2:14" ht="15" customHeight="1" x14ac:dyDescent="0.25">
      <c r="B5" s="118" t="s">
        <v>16</v>
      </c>
      <c r="C5" s="118" t="s">
        <v>2</v>
      </c>
      <c r="D5" s="119" t="s">
        <v>16</v>
      </c>
      <c r="E5" s="119"/>
      <c r="F5" s="119"/>
      <c r="G5" s="119"/>
      <c r="H5" s="119"/>
      <c r="I5" s="119"/>
      <c r="J5" s="17"/>
      <c r="L5" s="18"/>
    </row>
    <row r="6" spans="2:14" ht="15" customHeight="1" x14ac:dyDescent="0.25">
      <c r="B6" s="118"/>
      <c r="C6" s="118"/>
      <c r="D6" s="119"/>
      <c r="E6" s="119"/>
      <c r="F6" s="119"/>
      <c r="G6" s="119"/>
      <c r="H6" s="119"/>
      <c r="I6" s="119"/>
      <c r="J6" s="17"/>
      <c r="L6" s="18"/>
    </row>
    <row r="7" spans="2:14" ht="15" customHeight="1" x14ac:dyDescent="0.25">
      <c r="B7" s="118"/>
      <c r="C7" s="118"/>
      <c r="D7" s="19" t="s">
        <v>9</v>
      </c>
      <c r="E7" s="19" t="s">
        <v>10</v>
      </c>
      <c r="F7" s="19" t="s">
        <v>11</v>
      </c>
      <c r="G7" s="19" t="s">
        <v>12</v>
      </c>
      <c r="H7" s="19" t="s">
        <v>17</v>
      </c>
      <c r="I7" s="19" t="s">
        <v>18</v>
      </c>
      <c r="J7" s="20"/>
      <c r="L7" s="20"/>
    </row>
    <row r="8" spans="2:14" ht="65.25" customHeight="1" x14ac:dyDescent="0.25">
      <c r="B8" s="77" t="s">
        <v>13</v>
      </c>
      <c r="C8" s="78">
        <v>5</v>
      </c>
      <c r="D8" s="79" t="s">
        <v>60</v>
      </c>
      <c r="E8" s="79" t="s">
        <v>64</v>
      </c>
      <c r="F8" s="79" t="s">
        <v>56</v>
      </c>
      <c r="G8" s="79" t="s">
        <v>97</v>
      </c>
      <c r="H8" s="79" t="s">
        <v>70</v>
      </c>
      <c r="I8" s="79" t="s">
        <v>83</v>
      </c>
      <c r="J8" s="21"/>
      <c r="L8" s="21"/>
      <c r="N8" s="16"/>
    </row>
    <row r="9" spans="2:14" ht="65.25" customHeight="1" x14ac:dyDescent="0.25">
      <c r="B9" s="80" t="s">
        <v>40</v>
      </c>
      <c r="C9" s="81">
        <v>4</v>
      </c>
      <c r="D9" s="82" t="s">
        <v>117</v>
      </c>
      <c r="E9" s="82" t="s">
        <v>65</v>
      </c>
      <c r="F9" s="82" t="s">
        <v>55</v>
      </c>
      <c r="G9" s="82" t="s">
        <v>96</v>
      </c>
      <c r="H9" s="82" t="s">
        <v>71</v>
      </c>
      <c r="I9" s="82" t="s">
        <v>85</v>
      </c>
      <c r="J9" s="21"/>
      <c r="L9" s="21"/>
      <c r="N9" s="16"/>
    </row>
    <row r="10" spans="2:14" ht="65.25" customHeight="1" x14ac:dyDescent="0.25">
      <c r="B10" s="83" t="s">
        <v>14</v>
      </c>
      <c r="C10" s="84">
        <v>3</v>
      </c>
      <c r="D10" s="85" t="s">
        <v>61</v>
      </c>
      <c r="E10" s="85" t="s">
        <v>66</v>
      </c>
      <c r="F10" s="85" t="s">
        <v>82</v>
      </c>
      <c r="G10" s="85" t="s">
        <v>95</v>
      </c>
      <c r="H10" s="85" t="s">
        <v>69</v>
      </c>
      <c r="I10" s="85" t="s">
        <v>84</v>
      </c>
      <c r="J10" s="21"/>
      <c r="L10" s="21"/>
      <c r="N10" s="16"/>
    </row>
    <row r="11" spans="2:14" ht="65.25" customHeight="1" x14ac:dyDescent="0.25">
      <c r="B11" s="86" t="s">
        <v>15</v>
      </c>
      <c r="C11" s="87">
        <v>2</v>
      </c>
      <c r="D11" s="88" t="s">
        <v>62</v>
      </c>
      <c r="E11" s="88" t="s">
        <v>67</v>
      </c>
      <c r="F11" s="88" t="s">
        <v>54</v>
      </c>
      <c r="G11" s="88" t="s">
        <v>94</v>
      </c>
      <c r="H11" s="88" t="s">
        <v>72</v>
      </c>
      <c r="I11" s="88" t="s">
        <v>78</v>
      </c>
      <c r="J11" s="21"/>
      <c r="L11" s="21"/>
      <c r="N11" s="16"/>
    </row>
    <row r="12" spans="2:14" ht="65.25" customHeight="1" x14ac:dyDescent="0.25">
      <c r="B12" s="89" t="s">
        <v>41</v>
      </c>
      <c r="C12" s="90">
        <v>1</v>
      </c>
      <c r="D12" s="91" t="s">
        <v>63</v>
      </c>
      <c r="E12" s="91" t="s">
        <v>68</v>
      </c>
      <c r="F12" s="91" t="s">
        <v>116</v>
      </c>
      <c r="G12" s="91" t="s">
        <v>103</v>
      </c>
      <c r="H12" s="91" t="s">
        <v>73</v>
      </c>
      <c r="I12" s="91" t="s">
        <v>21</v>
      </c>
      <c r="J12" s="21"/>
      <c r="L12" s="21"/>
      <c r="N12" s="16"/>
    </row>
    <row r="13" spans="2:14" ht="52.5" customHeight="1" x14ac:dyDescent="0.25"/>
    <row r="14" spans="2:14" x14ac:dyDescent="0.25">
      <c r="G14" s="15" t="s">
        <v>25</v>
      </c>
    </row>
  </sheetData>
  <mergeCells count="3">
    <mergeCell ref="B5:B7"/>
    <mergeCell ref="C5:C7"/>
    <mergeCell ref="D5:I6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DD31-5BD2-4DDA-A534-E027131E45B9}">
  <sheetPr codeName="Hoja2"/>
  <dimension ref="C3:D10"/>
  <sheetViews>
    <sheetView zoomScale="130" zoomScaleNormal="130" workbookViewId="0"/>
  </sheetViews>
  <sheetFormatPr baseColWidth="10" defaultRowHeight="15" x14ac:dyDescent="0.25"/>
  <cols>
    <col min="1" max="2" width="11.42578125" style="1"/>
    <col min="3" max="3" width="38.42578125" style="15" customWidth="1"/>
    <col min="4" max="16384" width="11.42578125" style="1"/>
  </cols>
  <sheetData>
    <row r="3" spans="3:4" ht="15" customHeight="1" x14ac:dyDescent="0.25">
      <c r="C3" s="120" t="s">
        <v>100</v>
      </c>
      <c r="D3" s="121"/>
    </row>
    <row r="4" spans="3:4" ht="15" customHeight="1" x14ac:dyDescent="0.25">
      <c r="C4" s="120"/>
      <c r="D4" s="121"/>
    </row>
    <row r="5" spans="3:4" ht="15" customHeight="1" x14ac:dyDescent="0.25">
      <c r="C5" s="122"/>
      <c r="D5" s="123"/>
    </row>
    <row r="6" spans="3:4" ht="39" customHeight="1" x14ac:dyDescent="0.25">
      <c r="C6" s="79" t="s">
        <v>74</v>
      </c>
      <c r="D6" s="79">
        <v>5</v>
      </c>
    </row>
    <row r="7" spans="3:4" ht="39" customHeight="1" x14ac:dyDescent="0.25">
      <c r="C7" s="82" t="s">
        <v>75</v>
      </c>
      <c r="D7" s="82">
        <v>4</v>
      </c>
    </row>
    <row r="8" spans="3:4" ht="39" customHeight="1" x14ac:dyDescent="0.25">
      <c r="C8" s="85" t="s">
        <v>77</v>
      </c>
      <c r="D8" s="85">
        <v>3</v>
      </c>
    </row>
    <row r="9" spans="3:4" ht="39" customHeight="1" x14ac:dyDescent="0.25">
      <c r="C9" s="88" t="s">
        <v>76</v>
      </c>
      <c r="D9" s="88">
        <v>2</v>
      </c>
    </row>
    <row r="10" spans="3:4" ht="39" customHeight="1" x14ac:dyDescent="0.25">
      <c r="C10" s="91" t="s">
        <v>36</v>
      </c>
      <c r="D10" s="91">
        <v>1</v>
      </c>
    </row>
  </sheetData>
  <mergeCells count="1">
    <mergeCell ref="C3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D4B65-8DCB-44A6-8A02-8B1941F4E106}">
  <sheetPr codeName="Hoja3"/>
  <dimension ref="A3:D11"/>
  <sheetViews>
    <sheetView zoomScale="120" zoomScaleNormal="120" workbookViewId="0">
      <selection activeCell="J8" sqref="J8"/>
    </sheetView>
  </sheetViews>
  <sheetFormatPr baseColWidth="10" defaultRowHeight="15" x14ac:dyDescent="0.25"/>
  <cols>
    <col min="1" max="2" width="11.42578125" style="1"/>
    <col min="3" max="3" width="33.85546875" style="15" customWidth="1"/>
    <col min="4" max="4" width="22.140625" style="1" hidden="1" customWidth="1"/>
    <col min="5" max="16384" width="11.42578125" style="1"/>
  </cols>
  <sheetData>
    <row r="3" spans="1:4" ht="15" customHeight="1" x14ac:dyDescent="0.25">
      <c r="C3" s="124" t="s">
        <v>101</v>
      </c>
      <c r="D3" s="124" t="s">
        <v>102</v>
      </c>
    </row>
    <row r="4" spans="1:4" ht="15" customHeight="1" x14ac:dyDescent="0.25">
      <c r="C4" s="125"/>
      <c r="D4" s="125" t="s">
        <v>89</v>
      </c>
    </row>
    <row r="5" spans="1:4" ht="15" customHeight="1" x14ac:dyDescent="0.25">
      <c r="C5" s="126"/>
      <c r="D5" s="126"/>
    </row>
    <row r="6" spans="1:4" s="55" customFormat="1" ht="33" customHeight="1" x14ac:dyDescent="0.25">
      <c r="A6" s="21"/>
      <c r="C6" s="91" t="s">
        <v>90</v>
      </c>
      <c r="D6" s="79">
        <v>0.2</v>
      </c>
    </row>
    <row r="7" spans="1:4" s="55" customFormat="1" ht="33" customHeight="1" x14ac:dyDescent="0.25">
      <c r="A7" s="21"/>
      <c r="C7" s="88" t="s">
        <v>98</v>
      </c>
      <c r="D7" s="82">
        <v>0.4</v>
      </c>
    </row>
    <row r="8" spans="1:4" s="55" customFormat="1" ht="33" customHeight="1" x14ac:dyDescent="0.25">
      <c r="A8" s="21"/>
      <c r="C8" s="85" t="s">
        <v>57</v>
      </c>
      <c r="D8" s="85">
        <v>0.6</v>
      </c>
    </row>
    <row r="9" spans="1:4" s="55" customFormat="1" ht="33" customHeight="1" x14ac:dyDescent="0.25">
      <c r="A9" s="21"/>
      <c r="C9" s="82" t="s">
        <v>35</v>
      </c>
      <c r="D9" s="88">
        <v>0.8</v>
      </c>
    </row>
    <row r="10" spans="1:4" s="55" customFormat="1" ht="33" customHeight="1" x14ac:dyDescent="0.25">
      <c r="A10" s="21"/>
      <c r="C10" s="79" t="s">
        <v>91</v>
      </c>
      <c r="D10" s="91">
        <v>1</v>
      </c>
    </row>
    <row r="11" spans="1:4" x14ac:dyDescent="0.25">
      <c r="C11" s="1"/>
    </row>
  </sheetData>
  <mergeCells count="2">
    <mergeCell ref="C3:C5"/>
    <mergeCell ref="D3:D5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C503-7C6C-41FD-BE1F-0D16353D33A0}">
  <sheetPr codeName="Hoja4"/>
  <dimension ref="B5:F16"/>
  <sheetViews>
    <sheetView zoomScale="85" zoomScaleNormal="85" workbookViewId="0">
      <selection activeCell="F8" sqref="F8"/>
    </sheetView>
  </sheetViews>
  <sheetFormatPr baseColWidth="10" defaultRowHeight="15" x14ac:dyDescent="0.25"/>
  <cols>
    <col min="1" max="1" width="4.42578125" style="1" customWidth="1"/>
    <col min="2" max="2" width="11.42578125" style="1"/>
    <col min="3" max="4" width="66" style="1" customWidth="1"/>
    <col min="5" max="5" width="20.28515625" style="1" customWidth="1"/>
    <col min="6" max="6" width="41.28515625" style="1" customWidth="1"/>
    <col min="7" max="10" width="11.42578125" style="1"/>
    <col min="11" max="11" width="29.5703125" style="1" customWidth="1"/>
    <col min="12" max="13" width="11.42578125" style="1"/>
    <col min="14" max="14" width="22.140625" style="1" customWidth="1"/>
    <col min="15" max="15" width="29.5703125" style="1" customWidth="1"/>
    <col min="16" max="18" width="11.42578125" style="1"/>
    <col min="19" max="19" width="28.28515625" style="1" customWidth="1"/>
    <col min="20" max="16384" width="11.42578125" style="1"/>
  </cols>
  <sheetData>
    <row r="5" spans="2:6" ht="16.5" customHeight="1" x14ac:dyDescent="0.25">
      <c r="B5" s="127"/>
      <c r="C5" s="128" t="s">
        <v>44</v>
      </c>
      <c r="D5" s="128" t="s">
        <v>45</v>
      </c>
      <c r="E5" s="128" t="s">
        <v>47</v>
      </c>
      <c r="F5" s="128" t="s">
        <v>48</v>
      </c>
    </row>
    <row r="6" spans="2:6" x14ac:dyDescent="0.25">
      <c r="B6" s="127"/>
      <c r="C6" s="128"/>
      <c r="D6" s="128"/>
      <c r="E6" s="128"/>
      <c r="F6" s="128"/>
    </row>
    <row r="7" spans="2:6" x14ac:dyDescent="0.25">
      <c r="B7" s="127"/>
      <c r="C7" s="128"/>
      <c r="D7" s="128"/>
      <c r="E7" s="128"/>
      <c r="F7" s="128"/>
    </row>
    <row r="8" spans="2:6" ht="96" customHeight="1" x14ac:dyDescent="0.25">
      <c r="B8" s="6">
        <v>3</v>
      </c>
      <c r="C8" s="62" t="s">
        <v>79</v>
      </c>
      <c r="D8" s="62" t="s">
        <v>3</v>
      </c>
      <c r="E8" s="63" t="s">
        <v>46</v>
      </c>
      <c r="F8" s="62" t="s">
        <v>105</v>
      </c>
    </row>
    <row r="9" spans="2:6" ht="96" customHeight="1" x14ac:dyDescent="0.25">
      <c r="B9" s="6">
        <v>2</v>
      </c>
      <c r="C9" s="62" t="s">
        <v>4</v>
      </c>
      <c r="D9" s="62" t="s">
        <v>5</v>
      </c>
      <c r="E9" s="63" t="s">
        <v>49</v>
      </c>
      <c r="F9" s="62" t="s">
        <v>106</v>
      </c>
    </row>
    <row r="10" spans="2:6" ht="96" customHeight="1" x14ac:dyDescent="0.25">
      <c r="B10" s="6">
        <v>1</v>
      </c>
      <c r="C10" s="62" t="s">
        <v>6</v>
      </c>
      <c r="D10" s="62" t="s">
        <v>7</v>
      </c>
      <c r="E10" s="64" t="s">
        <v>50</v>
      </c>
      <c r="F10" s="62" t="s">
        <v>107</v>
      </c>
    </row>
    <row r="14" spans="2:6" ht="140.25" customHeight="1" x14ac:dyDescent="0.25"/>
    <row r="15" spans="2:6" ht="140.25" customHeight="1" x14ac:dyDescent="0.25"/>
    <row r="16" spans="2:6" ht="140.25" customHeight="1" x14ac:dyDescent="0.25"/>
  </sheetData>
  <mergeCells count="5">
    <mergeCell ref="B5:B7"/>
    <mergeCell ref="F5:F7"/>
    <mergeCell ref="C5:C7"/>
    <mergeCell ref="D5:D7"/>
    <mergeCell ref="E5:E7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1615-E399-45DB-AF97-10A1B2C695E2}">
  <sheetPr codeName="Hoja9"/>
  <dimension ref="A1:M14"/>
  <sheetViews>
    <sheetView zoomScale="145" zoomScaleNormal="145" workbookViewId="0"/>
  </sheetViews>
  <sheetFormatPr baseColWidth="10" defaultRowHeight="16.5" x14ac:dyDescent="0.3"/>
  <cols>
    <col min="1" max="3" width="11.42578125" style="2"/>
    <col min="4" max="4" width="7" style="26" customWidth="1"/>
    <col min="5" max="5" width="15.7109375" style="26" bestFit="1" customWidth="1"/>
    <col min="6" max="8" width="11.42578125" style="2"/>
    <col min="9" max="13" width="11.42578125" style="3"/>
    <col min="14" max="16384" width="11.42578125" style="2"/>
  </cols>
  <sheetData>
    <row r="1" spans="1:8" x14ac:dyDescent="0.3">
      <c r="A1" s="23"/>
      <c r="B1" s="23"/>
      <c r="C1" s="23"/>
      <c r="F1" s="23"/>
      <c r="G1" s="23"/>
    </row>
    <row r="2" spans="1:8" x14ac:dyDescent="0.3">
      <c r="A2" s="23"/>
      <c r="B2" s="129" t="s">
        <v>104</v>
      </c>
      <c r="C2" s="129"/>
      <c r="D2" s="72">
        <v>25</v>
      </c>
      <c r="E2" s="27"/>
      <c r="F2" s="24"/>
      <c r="G2" s="24"/>
      <c r="H2" s="5"/>
    </row>
    <row r="3" spans="1:8" x14ac:dyDescent="0.3">
      <c r="A3" s="23"/>
      <c r="B3" s="129"/>
      <c r="C3" s="129"/>
      <c r="D3" s="69"/>
      <c r="E3" s="28"/>
      <c r="F3" s="24"/>
      <c r="G3" s="24"/>
      <c r="H3" s="5"/>
    </row>
    <row r="4" spans="1:8" x14ac:dyDescent="0.3">
      <c r="A4" s="23"/>
      <c r="B4" s="129"/>
      <c r="C4" s="129"/>
      <c r="D4" s="70"/>
      <c r="E4" s="29"/>
      <c r="F4" s="24"/>
      <c r="G4" s="24"/>
      <c r="H4" s="5"/>
    </row>
    <row r="5" spans="1:8" x14ac:dyDescent="0.3">
      <c r="A5" s="23"/>
      <c r="B5" s="129"/>
      <c r="C5" s="129"/>
      <c r="D5" s="71"/>
      <c r="E5" s="30"/>
      <c r="F5" s="24"/>
      <c r="G5" s="24"/>
      <c r="H5" s="5"/>
    </row>
    <row r="6" spans="1:8" x14ac:dyDescent="0.3">
      <c r="A6" s="23"/>
      <c r="B6" s="129"/>
      <c r="C6" s="129"/>
      <c r="D6" s="73"/>
      <c r="E6" s="31"/>
      <c r="F6" s="24"/>
      <c r="G6" s="24"/>
      <c r="H6" s="5"/>
    </row>
    <row r="7" spans="1:8" x14ac:dyDescent="0.3">
      <c r="A7" s="23"/>
      <c r="B7" s="129"/>
      <c r="C7" s="129"/>
      <c r="D7" s="74">
        <v>15</v>
      </c>
      <c r="E7" s="32" t="s">
        <v>26</v>
      </c>
      <c r="F7" s="24"/>
      <c r="G7" s="24"/>
      <c r="H7" s="5"/>
    </row>
    <row r="8" spans="1:8" x14ac:dyDescent="0.3">
      <c r="A8" s="23"/>
      <c r="B8" s="129"/>
      <c r="C8" s="129"/>
      <c r="D8" s="75">
        <v>14</v>
      </c>
      <c r="E8" s="33" t="s">
        <v>22</v>
      </c>
      <c r="F8" s="25"/>
      <c r="G8" s="25"/>
      <c r="H8" s="4"/>
    </row>
    <row r="9" spans="1:8" x14ac:dyDescent="0.3">
      <c r="A9" s="23"/>
      <c r="B9" s="129"/>
      <c r="C9" s="129"/>
      <c r="D9" s="65"/>
      <c r="E9" s="34" t="s">
        <v>22</v>
      </c>
      <c r="F9" s="25"/>
      <c r="G9" s="25"/>
      <c r="H9" s="4"/>
    </row>
    <row r="10" spans="1:8" x14ac:dyDescent="0.3">
      <c r="A10" s="23"/>
      <c r="B10" s="129"/>
      <c r="C10" s="129"/>
      <c r="D10" s="66"/>
      <c r="E10" s="35" t="s">
        <v>23</v>
      </c>
      <c r="F10" s="24"/>
      <c r="G10" s="24"/>
      <c r="H10" s="5"/>
    </row>
    <row r="11" spans="1:8" x14ac:dyDescent="0.3">
      <c r="A11" s="23"/>
      <c r="B11" s="129"/>
      <c r="C11" s="129"/>
      <c r="D11" s="67"/>
      <c r="E11" s="36" t="s">
        <v>23</v>
      </c>
      <c r="F11" s="24"/>
      <c r="G11" s="24"/>
      <c r="H11" s="5"/>
    </row>
    <row r="12" spans="1:8" x14ac:dyDescent="0.3">
      <c r="A12" s="23"/>
      <c r="B12" s="129"/>
      <c r="C12" s="129"/>
      <c r="D12" s="68"/>
      <c r="E12" s="37" t="s">
        <v>23</v>
      </c>
      <c r="F12" s="24"/>
      <c r="G12" s="24"/>
      <c r="H12" s="5"/>
    </row>
    <row r="13" spans="1:8" x14ac:dyDescent="0.3">
      <c r="A13" s="23"/>
      <c r="B13" s="129"/>
      <c r="C13" s="129"/>
      <c r="D13" s="76">
        <v>1</v>
      </c>
      <c r="E13" s="38" t="s">
        <v>23</v>
      </c>
      <c r="F13" s="24"/>
      <c r="G13" s="24"/>
      <c r="H13" s="5"/>
    </row>
    <row r="14" spans="1:8" x14ac:dyDescent="0.3">
      <c r="A14" s="23"/>
      <c r="B14" s="23"/>
      <c r="C14" s="23"/>
      <c r="E14" s="39"/>
      <c r="F14" s="23"/>
      <c r="G14" s="23"/>
    </row>
  </sheetData>
  <sheetProtection insertColumns="0" insertRows="0" deleteColumns="0" deleteRows="0"/>
  <mergeCells count="1">
    <mergeCell ref="B2:C13"/>
  </mergeCells>
  <conditionalFormatting sqref="E2:E13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9:D12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:D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ANÁLISIS</vt:lpstr>
      <vt:lpstr>ESCALAS</vt:lpstr>
      <vt:lpstr>PROBABILIDAD</vt:lpstr>
      <vt:lpstr>MÉTODO DE CONTROL</vt:lpstr>
      <vt:lpstr>COSTO - BENEFICIO</vt:lpstr>
      <vt:lpstr>EV DEL 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francisco.torres</dc:creator>
  <cp:lastModifiedBy>francisco.torres</cp:lastModifiedBy>
  <cp:lastPrinted>2019-10-03T23:11:49Z</cp:lastPrinted>
  <dcterms:created xsi:type="dcterms:W3CDTF">2019-06-11T14:32:59Z</dcterms:created>
  <dcterms:modified xsi:type="dcterms:W3CDTF">2020-03-31T15:31:54Z</dcterms:modified>
</cp:coreProperties>
</file>